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0" yWindow="0" windowWidth="14976" windowHeight="4068"/>
  </bookViews>
  <sheets>
    <sheet name="vysledky_58CHOkkB" sheetId="4" r:id="rId1"/>
    <sheet name="ACh-list" sheetId="2" r:id="rId2"/>
    <sheet name="OCh-list" sheetId="1" r:id="rId3"/>
    <sheet name="Prax-list" sheetId="3" r:id="rId4"/>
    <sheet name="Ox-priprava_hodnotenie KK" sheetId="7" r:id="rId5"/>
  </sheets>
  <definedNames>
    <definedName name="aaa" localSheetId="4">#REF!</definedName>
    <definedName name="aaa">#REF!</definedName>
    <definedName name="aaaa" localSheetId="4">#REF!</definedName>
    <definedName name="aaaa">#REF!</definedName>
    <definedName name="c_Fe" localSheetId="4">#REF!</definedName>
    <definedName name="c_Fe">#REF!</definedName>
    <definedName name="cc_Fe">#REF!</definedName>
    <definedName name="ccFe" localSheetId="4">#REF!</definedName>
    <definedName name="ccFe">#REF!</definedName>
    <definedName name="hmotnosť" localSheetId="4">#REF!</definedName>
    <definedName name="hmotnosť">#REF!</definedName>
    <definedName name="Iónový_súčin_vody" localSheetId="4">#REF!</definedName>
    <definedName name="Iónový_súčin_vody">#REF!</definedName>
    <definedName name="Konc_H" localSheetId="4">#REF!</definedName>
    <definedName name="Konc_H">#REF!</definedName>
    <definedName name="Ks" localSheetId="4">#REF!</definedName>
    <definedName name="Ks">#REF!</definedName>
    <definedName name="Molekulová_hm" localSheetId="4">#REF!</definedName>
    <definedName name="Molekulová_hm">#REF!</definedName>
    <definedName name="o" localSheetId="4">#REF!</definedName>
    <definedName name="o">#REF!</definedName>
    <definedName name="Objem" localSheetId="4">#REF!</definedName>
    <definedName name="Objem">#REF!</definedName>
    <definedName name="pKs" localSheetId="4">#REF!</definedName>
    <definedName name="pKs">#REF!</definedName>
    <definedName name="pKsf" localSheetId="4">#REF!</definedName>
    <definedName name="pKsf">#REF!</definedName>
    <definedName name="q">#REF!</definedName>
    <definedName name="vaha" localSheetId="4">#REF!</definedName>
    <definedName name="vaha">#REF!</definedName>
  </definedNames>
  <calcPr calcId="125725"/>
</workbook>
</file>

<file path=xl/calcChain.xml><?xml version="1.0" encoding="utf-8"?>
<calcChain xmlns="http://schemas.openxmlformats.org/spreadsheetml/2006/main">
  <c r="L11" i="4"/>
  <c r="L12"/>
  <c r="L19"/>
  <c r="L9"/>
  <c r="L18"/>
  <c r="L8"/>
  <c r="L14"/>
  <c r="L20"/>
  <c r="L17"/>
  <c r="L16"/>
  <c r="L10"/>
  <c r="L21"/>
  <c r="L13"/>
  <c r="L15"/>
  <c r="K11"/>
  <c r="K12"/>
  <c r="K9"/>
  <c r="K8"/>
  <c r="K14"/>
  <c r="K10"/>
  <c r="K15"/>
  <c r="J11"/>
  <c r="J19"/>
  <c r="J9"/>
  <c r="J18"/>
  <c r="J8"/>
  <c r="J17"/>
  <c r="J16"/>
  <c r="J10"/>
  <c r="J13"/>
  <c r="I11"/>
  <c r="I12"/>
  <c r="I19"/>
  <c r="I9"/>
  <c r="I8"/>
  <c r="I14"/>
  <c r="I20"/>
  <c r="I17"/>
  <c r="I10"/>
  <c r="I13"/>
  <c r="I15"/>
  <c r="O10" i="2"/>
  <c r="G22" i="4" s="1"/>
  <c r="O11" i="2"/>
  <c r="G12" i="4" s="1"/>
  <c r="O12" i="2"/>
  <c r="G19" i="4" s="1"/>
  <c r="O13" i="2"/>
  <c r="G9" i="4" s="1"/>
  <c r="O14" i="2"/>
  <c r="G18" i="4" s="1"/>
  <c r="O15" i="2"/>
  <c r="G8" i="4" s="1"/>
  <c r="O16" i="2"/>
  <c r="G14" i="4" s="1"/>
  <c r="O17" i="2"/>
  <c r="G20" i="4" s="1"/>
  <c r="O18" i="2"/>
  <c r="G17" i="4" s="1"/>
  <c r="O19" i="2"/>
  <c r="G16" i="4" s="1"/>
  <c r="O20" i="2"/>
  <c r="G10" i="4" s="1"/>
  <c r="O21" i="2"/>
  <c r="G21" i="4" s="1"/>
  <c r="O22" i="2"/>
  <c r="G13" i="4" s="1"/>
  <c r="K10" i="2"/>
  <c r="F22" i="4" s="1"/>
  <c r="K11" i="2"/>
  <c r="F12" i="4" s="1"/>
  <c r="K12" i="2"/>
  <c r="F19" i="4" s="1"/>
  <c r="K13" i="2"/>
  <c r="F9" i="4" s="1"/>
  <c r="K14" i="2"/>
  <c r="F18" i="4" s="1"/>
  <c r="K15" i="2"/>
  <c r="F8" i="4" s="1"/>
  <c r="K16" i="2"/>
  <c r="F14" i="4" s="1"/>
  <c r="K17" i="2"/>
  <c r="F20" i="4" s="1"/>
  <c r="K18" i="2"/>
  <c r="F17" i="4" s="1"/>
  <c r="K19" i="2"/>
  <c r="F16" i="4" s="1"/>
  <c r="K20" i="2"/>
  <c r="F10" i="4" s="1"/>
  <c r="K21" i="2"/>
  <c r="F21" i="4" s="1"/>
  <c r="K22" i="2"/>
  <c r="F13" i="4" s="1"/>
  <c r="G10" i="2"/>
  <c r="E22" i="4" s="1"/>
  <c r="G11" i="2"/>
  <c r="E12" i="4" s="1"/>
  <c r="G12" i="2"/>
  <c r="E19" i="4" s="1"/>
  <c r="G13" i="2"/>
  <c r="E9" i="4" s="1"/>
  <c r="G14" i="2"/>
  <c r="E18" i="4" s="1"/>
  <c r="G15" i="2"/>
  <c r="E8" i="4" s="1"/>
  <c r="G16" i="2"/>
  <c r="E14" i="4" s="1"/>
  <c r="G17" i="2"/>
  <c r="E20" i="4" s="1"/>
  <c r="G18" i="2"/>
  <c r="E17" i="4" s="1"/>
  <c r="G19" i="2"/>
  <c r="E16" i="4" s="1"/>
  <c r="G20" i="2"/>
  <c r="E10" i="4" s="1"/>
  <c r="G21" i="2"/>
  <c r="E21" i="4" s="1"/>
  <c r="G22" i="2"/>
  <c r="E13" i="4" s="1"/>
  <c r="Q13" i="1"/>
  <c r="Q15"/>
  <c r="Q20"/>
  <c r="P10"/>
  <c r="L22" i="4" s="1"/>
  <c r="L10" i="1"/>
  <c r="K22" i="4" s="1"/>
  <c r="L12" i="1"/>
  <c r="K19" i="4" s="1"/>
  <c r="L14" i="1"/>
  <c r="K18" i="4" s="1"/>
  <c r="L17" i="1"/>
  <c r="K20" i="4" s="1"/>
  <c r="L18" i="1"/>
  <c r="Q18" s="1"/>
  <c r="L19"/>
  <c r="K16" i="4" s="1"/>
  <c r="L21" i="1"/>
  <c r="K21" i="4" s="1"/>
  <c r="L22" i="1"/>
  <c r="Q22" s="1"/>
  <c r="H10"/>
  <c r="J22" i="4" s="1"/>
  <c r="H11" i="1"/>
  <c r="Q11" s="1"/>
  <c r="H16"/>
  <c r="J14" i="4" s="1"/>
  <c r="H17" i="1"/>
  <c r="J20" i="4" s="1"/>
  <c r="H21" i="1"/>
  <c r="J21" i="4" s="1"/>
  <c r="E10" i="1"/>
  <c r="I22" i="4" s="1"/>
  <c r="E14" i="1"/>
  <c r="I18" i="4" s="1"/>
  <c r="E19" i="1"/>
  <c r="Q19" s="1"/>
  <c r="E21"/>
  <c r="I21" i="4" s="1"/>
  <c r="R11" i="3"/>
  <c r="R12"/>
  <c r="R13"/>
  <c r="R14"/>
  <c r="R15"/>
  <c r="R16"/>
  <c r="R17"/>
  <c r="R18"/>
  <c r="R19"/>
  <c r="R20"/>
  <c r="R21"/>
  <c r="R22"/>
  <c r="R23"/>
  <c r="K11"/>
  <c r="N22" i="4" s="1"/>
  <c r="K12" i="3"/>
  <c r="N12" i="4" s="1"/>
  <c r="K13" i="3"/>
  <c r="N19" i="4" s="1"/>
  <c r="K14" i="3"/>
  <c r="N9" i="4" s="1"/>
  <c r="K15" i="3"/>
  <c r="N18" i="4" s="1"/>
  <c r="K16" i="3"/>
  <c r="N8" i="4" s="1"/>
  <c r="K17" i="3"/>
  <c r="N14" i="4" s="1"/>
  <c r="K18" i="3"/>
  <c r="N20" i="4" s="1"/>
  <c r="K19" i="3"/>
  <c r="N17" i="4" s="1"/>
  <c r="K20" i="3"/>
  <c r="N16" i="4" s="1"/>
  <c r="K21" i="3"/>
  <c r="N10" i="4" s="1"/>
  <c r="K22" i="3"/>
  <c r="N21" i="4" s="1"/>
  <c r="K23" i="3"/>
  <c r="N13" i="4" s="1"/>
  <c r="Q11" i="3"/>
  <c r="O22" i="4" s="1"/>
  <c r="Q12" i="3"/>
  <c r="O12" i="4" s="1"/>
  <c r="Q13" i="3"/>
  <c r="O19" i="4" s="1"/>
  <c r="Q14" i="3"/>
  <c r="O9" i="4" s="1"/>
  <c r="Q15" i="3"/>
  <c r="O18" i="4" s="1"/>
  <c r="Q16" i="3"/>
  <c r="O8" i="4" s="1"/>
  <c r="Q17" i="3"/>
  <c r="O14" i="4" s="1"/>
  <c r="Q18" i="3"/>
  <c r="O20" i="4" s="1"/>
  <c r="Q19" i="3"/>
  <c r="O17" i="4" s="1"/>
  <c r="Q20" i="3"/>
  <c r="O16" i="4" s="1"/>
  <c r="Q21" i="3"/>
  <c r="O10" i="4" s="1"/>
  <c r="Q22" i="3"/>
  <c r="O21" i="4" s="1"/>
  <c r="Q23" i="3"/>
  <c r="O13" i="4" s="1"/>
  <c r="I16" l="1"/>
  <c r="M16" s="1"/>
  <c r="K17"/>
  <c r="M17" s="1"/>
  <c r="Q17" i="1"/>
  <c r="Q10"/>
  <c r="J12" i="4"/>
  <c r="M12" s="1"/>
  <c r="K13"/>
  <c r="P18"/>
  <c r="P20"/>
  <c r="H18"/>
  <c r="H9"/>
  <c r="P17"/>
  <c r="P22"/>
  <c r="P13"/>
  <c r="P16"/>
  <c r="P12"/>
  <c r="M21"/>
  <c r="Q14" i="1"/>
  <c r="Q21"/>
  <c r="Q12"/>
  <c r="M9" i="4"/>
  <c r="Q16" i="1"/>
  <c r="M11" i="4"/>
  <c r="H21"/>
  <c r="P19"/>
  <c r="H20"/>
  <c r="H14"/>
  <c r="M18"/>
  <c r="H13"/>
  <c r="P14"/>
  <c r="M14"/>
  <c r="P21"/>
  <c r="P9"/>
  <c r="P10"/>
  <c r="P8"/>
  <c r="M22"/>
  <c r="M20"/>
  <c r="M13"/>
  <c r="M10"/>
  <c r="M8"/>
  <c r="M19"/>
  <c r="H10"/>
  <c r="H19"/>
  <c r="H16"/>
  <c r="H12"/>
  <c r="H17"/>
  <c r="H22"/>
  <c r="H8"/>
  <c r="P12" i="2"/>
  <c r="P22"/>
  <c r="P21"/>
  <c r="P20"/>
  <c r="P19"/>
  <c r="P18"/>
  <c r="P14"/>
  <c r="P13"/>
  <c r="P17"/>
  <c r="P15"/>
  <c r="P16"/>
  <c r="P10"/>
  <c r="P11"/>
  <c r="Q18" i="4" l="1"/>
  <c r="Q9"/>
  <c r="Q20"/>
  <c r="Q14"/>
  <c r="Q21"/>
  <c r="Q22"/>
  <c r="Q17"/>
  <c r="Q13"/>
  <c r="Q19"/>
  <c r="Q12"/>
  <c r="Q16"/>
  <c r="Q10"/>
  <c r="Q8"/>
  <c r="P24" i="3"/>
  <c r="P25" s="1"/>
  <c r="R9"/>
  <c r="R10"/>
  <c r="Q10"/>
  <c r="O11" i="4" s="1"/>
  <c r="Q9" i="3"/>
  <c r="O15" i="4" s="1"/>
  <c r="R8" i="3"/>
  <c r="Q8"/>
  <c r="P7" i="4"/>
  <c r="D29" i="7"/>
  <c r="F29" s="1"/>
  <c r="H29" s="1"/>
  <c r="I29" s="1"/>
  <c r="J29" s="1"/>
  <c r="D28"/>
  <c r="F28" s="1"/>
  <c r="H28" s="1"/>
  <c r="I28" s="1"/>
  <c r="J28" s="1"/>
  <c r="F27"/>
  <c r="H27" s="1"/>
  <c r="I27" s="1"/>
  <c r="J27" s="1"/>
  <c r="D27"/>
  <c r="C22"/>
  <c r="L29" s="1"/>
  <c r="M29" s="1"/>
  <c r="C21"/>
  <c r="L27" s="1"/>
  <c r="M27" s="1"/>
  <c r="C20"/>
  <c r="L28" s="1"/>
  <c r="M28" s="1"/>
  <c r="G10"/>
  <c r="J9"/>
  <c r="J7"/>
  <c r="J6"/>
  <c r="O23" i="4" l="1"/>
  <c r="O24" s="1"/>
  <c r="D23" i="2"/>
  <c r="D24" s="1"/>
  <c r="K23" i="4" l="1"/>
  <c r="K24" s="1"/>
  <c r="K23" i="1"/>
  <c r="K24" s="1"/>
  <c r="M23"/>
  <c r="M24" s="1"/>
  <c r="L23"/>
  <c r="J23"/>
  <c r="J24" s="1"/>
  <c r="I23"/>
  <c r="I24" s="1"/>
  <c r="G23"/>
  <c r="G24" s="1"/>
  <c r="F23"/>
  <c r="F24" s="1"/>
  <c r="L7" l="1"/>
  <c r="L24" s="1"/>
  <c r="H24" i="3"/>
  <c r="H25" s="1"/>
  <c r="F24"/>
  <c r="F25" s="1"/>
  <c r="E24"/>
  <c r="E25" s="1"/>
  <c r="C24"/>
  <c r="C25" s="1"/>
  <c r="D24"/>
  <c r="D25" s="1"/>
  <c r="N24"/>
  <c r="N25" s="1"/>
  <c r="O24"/>
  <c r="O25" s="1"/>
  <c r="I24" l="1"/>
  <c r="I25" s="1"/>
  <c r="H8" i="1" l="1"/>
  <c r="H7"/>
  <c r="H23" l="1"/>
  <c r="J15" i="4"/>
  <c r="H24" i="1"/>
  <c r="P7"/>
  <c r="C23"/>
  <c r="C24" s="1"/>
  <c r="J23" i="2"/>
  <c r="J24" s="1"/>
  <c r="I23"/>
  <c r="I24" s="1"/>
  <c r="H23"/>
  <c r="H24" s="1"/>
  <c r="K9"/>
  <c r="F11" i="4" s="1"/>
  <c r="K8" i="2"/>
  <c r="K7"/>
  <c r="M24" i="3"/>
  <c r="M25" s="1"/>
  <c r="G24"/>
  <c r="G25" s="1"/>
  <c r="O23" i="1"/>
  <c r="O24" s="1"/>
  <c r="D23"/>
  <c r="D24" s="1"/>
  <c r="E7"/>
  <c r="C23" i="2"/>
  <c r="C24" s="1"/>
  <c r="E23"/>
  <c r="E24" s="1"/>
  <c r="G7"/>
  <c r="K9" i="3"/>
  <c r="N15" i="4" s="1"/>
  <c r="K10" i="3"/>
  <c r="N11" i="4" s="1"/>
  <c r="P11" s="1"/>
  <c r="K8" i="3"/>
  <c r="L23" i="4"/>
  <c r="L24" s="1"/>
  <c r="J24" i="3"/>
  <c r="J25" s="1"/>
  <c r="L24"/>
  <c r="L25" s="1"/>
  <c r="Q24"/>
  <c r="Q25" s="1"/>
  <c r="M7" i="4"/>
  <c r="H7"/>
  <c r="I23"/>
  <c r="I24" s="1"/>
  <c r="B24" i="3"/>
  <c r="B25" s="1"/>
  <c r="N23" i="2"/>
  <c r="N24" s="1"/>
  <c r="L23"/>
  <c r="L24" s="1"/>
  <c r="F23"/>
  <c r="F24" s="1"/>
  <c r="B23"/>
  <c r="B24" s="1"/>
  <c r="O9"/>
  <c r="G11" i="4" s="1"/>
  <c r="G9" i="2"/>
  <c r="E11" i="4" s="1"/>
  <c r="O8" i="2"/>
  <c r="G15" i="4" s="1"/>
  <c r="G8" i="2"/>
  <c r="E15" i="4" s="1"/>
  <c r="O7" i="2"/>
  <c r="B23" i="1"/>
  <c r="B24" s="1"/>
  <c r="G23" i="4" l="1"/>
  <c r="G24" s="1"/>
  <c r="P15"/>
  <c r="P23" s="1"/>
  <c r="P24" s="1"/>
  <c r="N23"/>
  <c r="N24" s="1"/>
  <c r="M15"/>
  <c r="M23" s="1"/>
  <c r="M24" s="1"/>
  <c r="J23"/>
  <c r="J24" s="1"/>
  <c r="K23" i="2"/>
  <c r="F15" i="4"/>
  <c r="F23" s="1"/>
  <c r="F24" s="1"/>
  <c r="H11"/>
  <c r="Q11" s="1"/>
  <c r="E23"/>
  <c r="E24" s="1"/>
  <c r="Q8" i="1"/>
  <c r="P9" i="2"/>
  <c r="O23"/>
  <c r="O24" s="1"/>
  <c r="Q9" i="1"/>
  <c r="K24" i="2"/>
  <c r="Q7" i="1"/>
  <c r="E23"/>
  <c r="E24" s="1"/>
  <c r="P23"/>
  <c r="P24" s="1"/>
  <c r="R24" i="3"/>
  <c r="R25" s="1"/>
  <c r="K24"/>
  <c r="K25" s="1"/>
  <c r="Q7" i="4"/>
  <c r="P7" i="2"/>
  <c r="G23"/>
  <c r="G24" s="1"/>
  <c r="P8"/>
  <c r="H15" i="4" l="1"/>
  <c r="Q15" s="1"/>
  <c r="Q23" s="1"/>
  <c r="Q24" s="1"/>
  <c r="P23" i="2"/>
  <c r="P24" s="1"/>
  <c r="Q23" i="1"/>
  <c r="Q24" s="1"/>
  <c r="H23" i="4" l="1"/>
  <c r="H24" s="1"/>
</calcChain>
</file>

<file path=xl/sharedStrings.xml><?xml version="1.0" encoding="utf-8"?>
<sst xmlns="http://schemas.openxmlformats.org/spreadsheetml/2006/main" count="226" uniqueCount="156">
  <si>
    <t>a</t>
  </si>
  <si>
    <t>b</t>
  </si>
  <si>
    <t>c</t>
  </si>
  <si>
    <t>No.</t>
  </si>
  <si>
    <t>d</t>
  </si>
  <si>
    <t>e</t>
  </si>
  <si>
    <t>Úloha 1</t>
  </si>
  <si>
    <t>suma</t>
  </si>
  <si>
    <t>Úloha 2</t>
  </si>
  <si>
    <t>Úloha 3</t>
  </si>
  <si>
    <t>celková suma</t>
  </si>
  <si>
    <t>%</t>
  </si>
  <si>
    <t>&lt;&gt;</t>
  </si>
  <si>
    <t>Tabuľka na výpočet bodov pre  úlohy z Organickej chémie</t>
  </si>
  <si>
    <t>Tabuľka na výpočet bodov z Praktických úloh</t>
  </si>
  <si>
    <t>Praktické úlohy</t>
  </si>
  <si>
    <t>Priezvisko a meno</t>
  </si>
  <si>
    <t xml:space="preserve"> Všeobecná a anorganická chémia</t>
  </si>
  <si>
    <t>Úlohy</t>
  </si>
  <si>
    <t>Organická chémia</t>
  </si>
  <si>
    <t>úspešný riešiteľ</t>
  </si>
  <si>
    <t>áno</t>
  </si>
  <si>
    <t>pripravoval(a)</t>
  </si>
  <si>
    <t>Tabuľka na výpočet bodov pre  úlohy zo Všeobecnej a anorganickej chémie</t>
  </si>
  <si>
    <t>rel %</t>
  </si>
  <si>
    <t>titrácie</t>
  </si>
  <si>
    <t>suma experiment</t>
  </si>
  <si>
    <t xml:space="preserve">                                                                                                        </t>
  </si>
  <si>
    <t xml:space="preserve">                                                                   </t>
  </si>
  <si>
    <t>Experimentálna časť</t>
  </si>
  <si>
    <t>Teoretická časť</t>
  </si>
  <si>
    <t>Úloha 4</t>
  </si>
  <si>
    <t>http://www.webqc.org/mmcalc.php</t>
  </si>
  <si>
    <r>
      <t>g mol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0"/>
        <rFont val="Arial CE"/>
        <charset val="238"/>
      </rPr>
      <t xml:space="preserve"> </t>
    </r>
  </si>
  <si>
    <t>mL</t>
  </si>
  <si>
    <t>body</t>
  </si>
  <si>
    <t>student_1</t>
  </si>
  <si>
    <t>student_2</t>
  </si>
  <si>
    <t>student_3</t>
  </si>
  <si>
    <r>
      <t>ρ,  g cm</t>
    </r>
    <r>
      <rPr>
        <vertAlign val="superscript"/>
        <sz val="8"/>
        <color theme="1"/>
        <rFont val="Calibri"/>
        <family val="2"/>
        <charset val="238"/>
      </rPr>
      <t>-3</t>
    </r>
    <r>
      <rPr>
        <sz val="8"/>
        <color theme="1"/>
        <rFont val="Calibri"/>
        <family val="2"/>
        <charset val="238"/>
      </rPr>
      <t xml:space="preserve"> </t>
    </r>
  </si>
  <si>
    <r>
      <t>c, mol dm</t>
    </r>
    <r>
      <rPr>
        <vertAlign val="superscript"/>
        <sz val="8"/>
        <color theme="1"/>
        <rFont val="Calibri"/>
        <family val="2"/>
        <charset val="238"/>
        <scheme val="minor"/>
      </rPr>
      <t>-3</t>
    </r>
    <r>
      <rPr>
        <sz val="8"/>
        <color theme="1"/>
        <rFont val="Calibri"/>
        <family val="2"/>
        <charset val="238"/>
        <scheme val="minor"/>
      </rPr>
      <t xml:space="preserve"> </t>
    </r>
  </si>
  <si>
    <r>
      <t>g mol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0"/>
        <rFont val="Arial CE"/>
        <charset val="238"/>
      </rPr>
      <t/>
    </r>
  </si>
  <si>
    <t>w</t>
  </si>
  <si>
    <t>58. ročník Chemickej olympiády - domáce kolo, školský rok 2021/2022, Kategória B</t>
  </si>
  <si>
    <t>58. ročník Chemickej olympiády - domáce kolo, školský rok 2021/2021, Kategória B</t>
  </si>
  <si>
    <t>látka</t>
  </si>
  <si>
    <t>názov</t>
  </si>
  <si>
    <t>vzorec</t>
  </si>
  <si>
    <r>
      <t xml:space="preserve">výpočet </t>
    </r>
    <r>
      <rPr>
        <i/>
        <sz val="9"/>
        <color indexed="18"/>
        <rFont val="Arial"/>
        <family val="2"/>
        <charset val="238"/>
      </rPr>
      <t>m</t>
    </r>
    <r>
      <rPr>
        <sz val="9"/>
        <color indexed="18"/>
        <rFont val="Arial"/>
        <family val="2"/>
        <charset val="238"/>
      </rPr>
      <t>(Ox)</t>
    </r>
  </si>
  <si>
    <r>
      <t xml:space="preserve">priprava </t>
    </r>
    <r>
      <rPr>
        <sz val="9"/>
        <color indexed="18"/>
        <rFont val="Wingdings"/>
        <charset val="2"/>
      </rPr>
      <t xml:space="preserve">¤ </t>
    </r>
    <r>
      <rPr>
        <sz val="9"/>
        <color indexed="18"/>
        <rFont val="Arial"/>
        <family val="2"/>
        <charset val="238"/>
      </rPr>
      <t>Ox</t>
    </r>
  </si>
  <si>
    <r>
      <t xml:space="preserve">výpočet </t>
    </r>
    <r>
      <rPr>
        <i/>
        <sz val="9"/>
        <color rgb="FF000080"/>
        <rFont val="Arial"/>
        <family val="2"/>
      </rPr>
      <t>c</t>
    </r>
    <r>
      <rPr>
        <sz val="9"/>
        <color rgb="FF000080"/>
        <rFont val="Arial"/>
        <family val="2"/>
        <charset val="238"/>
      </rPr>
      <t>(Ox</t>
    </r>
    <r>
      <rPr>
        <sz val="9"/>
        <color indexed="18"/>
        <rFont val="Calibri"/>
        <family val="2"/>
        <charset val="238"/>
        <scheme val="minor"/>
      </rPr>
      <t>)</t>
    </r>
  </si>
  <si>
    <r>
      <t xml:space="preserve">výpočet </t>
    </r>
    <r>
      <rPr>
        <i/>
        <sz val="9"/>
        <color rgb="FF000080"/>
        <rFont val="Arial"/>
        <family val="2"/>
      </rPr>
      <t>c</t>
    </r>
    <r>
      <rPr>
        <sz val="9"/>
        <color rgb="FF000080"/>
        <rFont val="Arial"/>
        <family val="2"/>
        <charset val="238"/>
      </rPr>
      <t>(KMnO</t>
    </r>
    <r>
      <rPr>
        <vertAlign val="subscript"/>
        <sz val="9"/>
        <color rgb="FF000080"/>
        <rFont val="Arial"/>
        <family val="2"/>
      </rPr>
      <t>4</t>
    </r>
    <r>
      <rPr>
        <sz val="9"/>
        <color indexed="18"/>
        <rFont val="Calibri"/>
        <family val="2"/>
        <charset val="238"/>
        <scheme val="minor"/>
      </rPr>
      <t>)</t>
    </r>
  </si>
  <si>
    <r>
      <t xml:space="preserve">výpočet </t>
    </r>
    <r>
      <rPr>
        <i/>
        <sz val="9"/>
        <color indexed="18"/>
        <rFont val="Arial"/>
        <family val="2"/>
        <charset val="238"/>
      </rPr>
      <t>m</t>
    </r>
    <r>
      <rPr>
        <sz val="9"/>
        <color indexed="18"/>
        <rFont val="Arial"/>
        <family val="2"/>
        <charset val="238"/>
      </rPr>
      <t>(oxalat)</t>
    </r>
  </si>
  <si>
    <r>
      <t xml:space="preserve">výpočet </t>
    </r>
    <r>
      <rPr>
        <i/>
        <sz val="9"/>
        <color indexed="18"/>
        <rFont val="Arial"/>
        <family val="2"/>
        <charset val="238"/>
      </rPr>
      <t>c</t>
    </r>
    <r>
      <rPr>
        <sz val="9"/>
        <color indexed="18"/>
        <rFont val="Arial"/>
        <family val="2"/>
        <charset val="238"/>
      </rPr>
      <t>(oxalat)</t>
    </r>
  </si>
  <si>
    <r>
      <t xml:space="preserve">výpočet </t>
    </r>
    <r>
      <rPr>
        <i/>
        <sz val="11"/>
        <color indexed="18"/>
        <rFont val="Calibri"/>
        <family val="2"/>
      </rPr>
      <t>ρ</t>
    </r>
    <r>
      <rPr>
        <sz val="9"/>
        <color indexed="18"/>
        <rFont val="Arial"/>
        <family val="2"/>
        <charset val="238"/>
      </rPr>
      <t>(oxalat)</t>
    </r>
  </si>
  <si>
    <t>Názov a adresa školy</t>
  </si>
  <si>
    <t>58. ročník Chemickej olympiády - krajské kolo, školský rok 2021/2022, kategória B</t>
  </si>
  <si>
    <t>Stanovenie šťavelanov v rastlinnom extrakte</t>
  </si>
  <si>
    <t xml:space="preserve">   Max. objem roztoku na jedneho suťažiaceho,        mL</t>
  </si>
  <si>
    <t xml:space="preserve"> Príprava roztokov a vzorky</t>
  </si>
  <si>
    <t>molové hmotnosti</t>
  </si>
  <si>
    <r>
      <t>c, mol dm</t>
    </r>
    <r>
      <rPr>
        <vertAlign val="superscript"/>
        <sz val="11"/>
        <color rgb="FFC00000"/>
        <rFont val="Calibri"/>
        <family val="2"/>
        <charset val="238"/>
        <scheme val="minor"/>
      </rPr>
      <t>-3</t>
    </r>
    <r>
      <rPr>
        <sz val="11"/>
        <color rgb="FFC00000"/>
        <rFont val="Calibri"/>
        <family val="2"/>
        <charset val="238"/>
        <scheme val="minor"/>
      </rPr>
      <t xml:space="preserve"> </t>
    </r>
  </si>
  <si>
    <r>
      <t>V, cm</t>
    </r>
    <r>
      <rPr>
        <vertAlign val="superscript"/>
        <sz val="11"/>
        <color rgb="FFC00000"/>
        <rFont val="Calibri"/>
        <family val="2"/>
        <charset val="238"/>
        <scheme val="minor"/>
      </rPr>
      <t>3</t>
    </r>
  </si>
  <si>
    <t>m, g návažok</t>
  </si>
  <si>
    <t>pipeta  mL</t>
  </si>
  <si>
    <t>spotreba</t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</si>
  <si>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0"/>
        <rFont val="Arial CE"/>
        <charset val="238"/>
      </rPr>
      <t>C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0"/>
        <rFont val="Arial CE"/>
        <charset val="238"/>
      </rPr>
      <t>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Symbol"/>
        <family val="1"/>
        <charset val="2"/>
      </rPr>
      <t>×</t>
    </r>
    <r>
      <rPr>
        <sz val="10"/>
        <rFont val="Arial CE"/>
        <charset val="238"/>
      </rPr>
      <t>2H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0"/>
        <rFont val="Arial CE"/>
        <charset val="238"/>
      </rPr>
      <t>O; Ox</t>
    </r>
  </si>
  <si>
    <t>odmerka</t>
  </si>
  <si>
    <r>
      <t>KMnO</t>
    </r>
    <r>
      <rPr>
        <vertAlign val="subscript"/>
        <sz val="11"/>
        <color theme="1"/>
        <rFont val="Calibri"/>
        <family val="2"/>
        <charset val="238"/>
        <scheme val="minor"/>
      </rPr>
      <t>4;</t>
    </r>
    <r>
      <rPr>
        <sz val="10"/>
        <rFont val="Arial CE"/>
        <charset val="238"/>
      </rPr>
      <t xml:space="preserve"> KPM </t>
    </r>
  </si>
  <si>
    <t>max 200 mL</t>
  </si>
  <si>
    <t>kadička</t>
  </si>
  <si>
    <r>
      <t>H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C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O</t>
    </r>
    <r>
      <rPr>
        <vertAlign val="subscript"/>
        <sz val="11"/>
        <rFont val="Calibri"/>
        <family val="2"/>
        <charset val="238"/>
        <scheme val="minor"/>
      </rPr>
      <t>4</t>
    </r>
  </si>
  <si>
    <r>
      <rPr>
        <sz val="11"/>
        <color rgb="FF0000FF"/>
        <rFont val="Calibri"/>
        <family val="2"/>
        <charset val="238"/>
        <scheme val="minor"/>
      </rPr>
      <t>vzorka</t>
    </r>
    <r>
      <rPr>
        <sz val="11"/>
        <rFont val="Calibri"/>
        <family val="2"/>
        <charset val="238"/>
        <scheme val="minor"/>
      </rPr>
      <t>: Ox; 0.5 mol/L</t>
    </r>
  </si>
  <si>
    <t>skúmavka</t>
  </si>
  <si>
    <r>
      <t>H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0"/>
        <rFont val="Arial CE"/>
        <charset val="238"/>
      </rPr>
      <t>SO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0"/>
        <rFont val="Arial CE"/>
        <charset val="238"/>
      </rPr>
      <t xml:space="preserve"> SA</t>
    </r>
  </si>
  <si>
    <t>1 : 2</t>
  </si>
  <si>
    <t xml:space="preserve">Master value - stanovenie: </t>
  </si>
  <si>
    <t>učiteľ</t>
  </si>
  <si>
    <t>extract: 10 mL 0.5 mol/L Ox /100 mL odmerka</t>
  </si>
  <si>
    <t>pipeta: 10 mL extraktu</t>
  </si>
  <si>
    <t>byreta: 15.2 mL 0.02 ml/L KPM</t>
  </si>
  <si>
    <t>maste value, mL</t>
  </si>
  <si>
    <t>mL vzorky extraktu v skúmavke</t>
  </si>
  <si>
    <t>coeff</t>
  </si>
  <si>
    <t xml:space="preserve">    študent - výsledky</t>
  </si>
  <si>
    <t>učiteľ - hodnotenie</t>
  </si>
  <si>
    <t>m_Ox            g</t>
  </si>
  <si>
    <r>
      <t>c_Ox</t>
    </r>
    <r>
      <rPr>
        <b/>
        <vertAlign val="subscript"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 mol/L</t>
    </r>
  </si>
  <si>
    <r>
      <t>V</t>
    </r>
    <r>
      <rPr>
        <b/>
        <vertAlign val="subscript"/>
        <sz val="11"/>
        <color rgb="FF0000FF"/>
        <rFont val="Calibri"/>
        <family val="2"/>
        <charset val="238"/>
        <scheme val="minor"/>
      </rPr>
      <t>b</t>
    </r>
    <r>
      <rPr>
        <b/>
        <sz val="11"/>
        <color rgb="FF0000FF"/>
        <rFont val="Calibri"/>
        <family val="2"/>
        <charset val="238"/>
        <scheme val="minor"/>
      </rPr>
      <t xml:space="preserve">  KPM              mL</t>
    </r>
  </si>
  <si>
    <r>
      <rPr>
        <b/>
        <i/>
        <sz val="11"/>
        <color rgb="FF0000FF"/>
        <rFont val="Calibri"/>
        <family val="2"/>
        <charset val="238"/>
        <scheme val="minor"/>
      </rPr>
      <t>c</t>
    </r>
    <r>
      <rPr>
        <b/>
        <sz val="11"/>
        <color rgb="FF0000FF"/>
        <rFont val="Calibri"/>
        <family val="2"/>
        <charset val="238"/>
        <scheme val="minor"/>
      </rPr>
      <t>(KPM)         mol/L</t>
    </r>
  </si>
  <si>
    <r>
      <t>V</t>
    </r>
    <r>
      <rPr>
        <b/>
        <vertAlign val="subscript"/>
        <sz val="11"/>
        <color rgb="FF006600"/>
        <rFont val="Calibri"/>
        <family val="2"/>
        <charset val="238"/>
        <scheme val="minor"/>
      </rPr>
      <t>c</t>
    </r>
    <r>
      <rPr>
        <b/>
        <sz val="11"/>
        <color rgb="FF006600"/>
        <rFont val="Calibri"/>
        <family val="2"/>
        <charset val="238"/>
        <scheme val="minor"/>
      </rPr>
      <t xml:space="preserve">  KPM              mL</t>
    </r>
  </si>
  <si>
    <r>
      <rPr>
        <b/>
        <i/>
        <sz val="11"/>
        <color rgb="FF006600"/>
        <rFont val="Calibri"/>
        <family val="2"/>
        <charset val="238"/>
        <scheme val="minor"/>
      </rPr>
      <t>c</t>
    </r>
    <r>
      <rPr>
        <b/>
        <sz val="11"/>
        <color rgb="FF006600"/>
        <rFont val="Calibri"/>
        <family val="2"/>
        <charset val="238"/>
        <scheme val="minor"/>
      </rPr>
      <t>(extrakt)         mol/L</t>
    </r>
  </si>
  <si>
    <r>
      <rPr>
        <b/>
        <i/>
        <sz val="11"/>
        <color rgb="FF006600"/>
        <rFont val="Calibri"/>
        <family val="2"/>
        <charset val="238"/>
        <scheme val="minor"/>
      </rPr>
      <t>m</t>
    </r>
    <r>
      <rPr>
        <b/>
        <sz val="11"/>
        <color rgb="FF006600"/>
        <rFont val="Calibri"/>
        <family val="2"/>
        <charset val="238"/>
        <scheme val="minor"/>
      </rPr>
      <t>(extrakt)         g/L</t>
    </r>
  </si>
  <si>
    <r>
      <t>ρ</t>
    </r>
    <r>
      <rPr>
        <b/>
        <sz val="11"/>
        <color rgb="FF006600"/>
        <rFont val="Calibri"/>
        <family val="2"/>
        <charset val="238"/>
        <scheme val="minor"/>
      </rPr>
      <t>(extrakt) mg/mL</t>
    </r>
  </si>
  <si>
    <t>mL vzorky extraktu</t>
  </si>
  <si>
    <r>
      <rPr>
        <i/>
        <sz val="11"/>
        <color rgb="FF0000FF"/>
        <rFont val="Calibri"/>
        <family val="2"/>
        <charset val="238"/>
      </rPr>
      <t>δ</t>
    </r>
    <r>
      <rPr>
        <i/>
        <vertAlign val="subscript"/>
        <sz val="11"/>
        <color rgb="FF0000FF"/>
        <rFont val="Calibri"/>
        <family val="2"/>
        <charset val="238"/>
      </rPr>
      <t>c</t>
    </r>
    <r>
      <rPr>
        <sz val="11"/>
        <color rgb="FF0000FF"/>
        <rFont val="Calibri"/>
        <family val="2"/>
        <charset val="238"/>
      </rPr>
      <t xml:space="preserve"> </t>
    </r>
    <r>
      <rPr>
        <sz val="11"/>
        <color rgb="FF0000FF"/>
        <rFont val="Calibri"/>
        <family val="2"/>
        <charset val="238"/>
        <scheme val="minor"/>
      </rPr>
      <t>(extract)         relative, %</t>
    </r>
  </si>
  <si>
    <t>≥ 40 %</t>
  </si>
  <si>
    <t>Exp.</t>
  </si>
  <si>
    <t>Teória</t>
  </si>
  <si>
    <t>suma teória</t>
  </si>
  <si>
    <r>
      <rPr>
        <i/>
        <sz val="11"/>
        <color theme="1"/>
        <rFont val="Calibri"/>
        <family val="2"/>
        <charset val="238"/>
        <scheme val="minor"/>
      </rPr>
      <t>c</t>
    </r>
    <r>
      <rPr>
        <sz val="11"/>
        <color theme="1"/>
        <rFont val="Calibri"/>
        <family val="2"/>
        <charset val="238"/>
        <scheme val="minor"/>
      </rPr>
      <t>(KMnO</t>
    </r>
    <r>
      <rPr>
        <vertAlign val="subscript"/>
        <sz val="11"/>
        <color theme="1"/>
        <rFont val="Calibri"/>
        <family val="2"/>
        <charset val="238"/>
        <scheme val="minor"/>
      </rPr>
      <t>4);</t>
    </r>
    <r>
      <rPr>
        <sz val="10"/>
        <rFont val="Arial CE"/>
        <charset val="238"/>
      </rPr>
      <t xml:space="preserve"> KPM, mol/L</t>
    </r>
  </si>
  <si>
    <t>9 - 11 mL/100 mL odmerka</t>
  </si>
  <si>
    <r>
      <rPr>
        <sz val="14"/>
        <color indexed="10"/>
        <rFont val="Arial"/>
        <family val="2"/>
        <charset val="238"/>
      </rPr>
      <t>Trnavský kraj,</t>
    </r>
    <r>
      <rPr>
        <sz val="14"/>
        <color indexed="12"/>
        <rFont val="Arial"/>
        <family val="2"/>
        <charset val="238"/>
      </rPr>
      <t xml:space="preserve"> 7. 4. 2022</t>
    </r>
  </si>
  <si>
    <t>Bondor, Gáspár</t>
  </si>
  <si>
    <t>Czizmadia, Lilla Kinga</t>
  </si>
  <si>
    <t>G BESST Trnava</t>
  </si>
  <si>
    <t>Édes, Hunor Zétény</t>
  </si>
  <si>
    <t>Fischer, Jakub</t>
  </si>
  <si>
    <t>G L. Novomeského Senica</t>
  </si>
  <si>
    <t>Gabriel, Aleš</t>
  </si>
  <si>
    <t>G V. Mihálika Sereď</t>
  </si>
  <si>
    <t>Jindra, Ján</t>
  </si>
  <si>
    <t>G A. Merici Trnava</t>
  </si>
  <si>
    <t>Juriš, Adam</t>
  </si>
  <si>
    <t>G J. Hollého Trnava</t>
  </si>
  <si>
    <t>Kissová, Erika</t>
  </si>
  <si>
    <t>Kronome, Gaja</t>
  </si>
  <si>
    <t>G J. Bottu 31, Trnava</t>
  </si>
  <si>
    <t>Michalička, Erik</t>
  </si>
  <si>
    <t>Moskal, Filip</t>
  </si>
  <si>
    <t>G I. Kupca Hlohovec</t>
  </si>
  <si>
    <t>Stranovský, Filip</t>
  </si>
  <si>
    <t>Valo, Benjamín</t>
  </si>
  <si>
    <t>Wozivodská, Daniela</t>
  </si>
  <si>
    <t>Súkromné G s vjm Dunajská Streda</t>
  </si>
  <si>
    <t>G Á. Vámberyho s vjm Dunajská Streda</t>
  </si>
  <si>
    <t xml:space="preserve">Mgr. Tünde Komlós </t>
  </si>
  <si>
    <t>Mgr. Martin Gerčak</t>
  </si>
  <si>
    <t>RNDr. Svetozár Štefeček</t>
  </si>
  <si>
    <t>RNDr. Mariana Straková</t>
  </si>
  <si>
    <t>Mgr. Marta Szalóová</t>
  </si>
  <si>
    <t>Mgr. Ivana Šimončičová</t>
  </si>
  <si>
    <t>Mgr. Róbert Knap</t>
  </si>
  <si>
    <t>Mgr. Magdaléna Karácsony</t>
  </si>
  <si>
    <t>Mgr. Gabriela Klimešová</t>
  </si>
  <si>
    <t>Mgr. Karin Minarovská</t>
  </si>
  <si>
    <t>nie</t>
  </si>
  <si>
    <t>Vadovičová, Bianka</t>
  </si>
  <si>
    <t xml:space="preserve">                    predseda krajskej komie chemickej olympiády Trnavského kraja</t>
  </si>
  <si>
    <t>Vypracovala: doc. Ing. Mária Linkešová, PhD.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</si>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</sst>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0"/>
    <numFmt numFmtId="166" formatCode="0.000E+00"/>
    <numFmt numFmtId="167" formatCode="0.000"/>
  </numFmts>
  <fonts count="9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rgb="FF0000CC"/>
      <name val="Arial"/>
      <family val="2"/>
      <charset val="238"/>
    </font>
    <font>
      <b/>
      <sz val="12"/>
      <color rgb="FF0000CC"/>
      <name val="Arial"/>
      <family val="2"/>
      <charset val="238"/>
    </font>
    <font>
      <b/>
      <sz val="10"/>
      <color rgb="FF00008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color rgb="FF0000FF"/>
      <name val="Arial"/>
      <family val="2"/>
      <charset val="238"/>
    </font>
    <font>
      <sz val="11"/>
      <color rgb="FF000080"/>
      <name val="Arial"/>
      <family val="2"/>
      <charset val="238"/>
    </font>
    <font>
      <b/>
      <sz val="11"/>
      <color rgb="FF000080"/>
      <name val="Arial"/>
      <family val="2"/>
      <charset val="238"/>
    </font>
    <font>
      <b/>
      <sz val="10"/>
      <color rgb="FF000099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8"/>
      <color rgb="FF002060"/>
      <name val="Arial"/>
      <family val="2"/>
      <charset val="238"/>
    </font>
    <font>
      <b/>
      <sz val="9"/>
      <color rgb="FF000080"/>
      <name val="Arial"/>
      <family val="2"/>
      <charset val="238"/>
    </font>
    <font>
      <i/>
      <sz val="18"/>
      <color rgb="FFFF0000"/>
      <name val="Arial CE"/>
      <charset val="238"/>
    </font>
    <font>
      <b/>
      <sz val="8"/>
      <color rgb="FF00008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b/>
      <sz val="14"/>
      <color rgb="FF0000CC"/>
      <name val="Arial"/>
      <family val="2"/>
      <charset val="238"/>
    </font>
    <font>
      <b/>
      <sz val="12"/>
      <color rgb="FF0000FF"/>
      <name val="Arial"/>
      <family val="2"/>
      <charset val="238"/>
    </font>
    <font>
      <i/>
      <sz val="11"/>
      <color rgb="FF000080"/>
      <name val="Arial"/>
      <family val="2"/>
      <charset val="238"/>
    </font>
    <font>
      <sz val="9"/>
      <color rgb="FF000080"/>
      <name val="Arial"/>
      <family val="2"/>
      <charset val="238"/>
    </font>
    <font>
      <i/>
      <sz val="9"/>
      <color indexed="18"/>
      <name val="Arial"/>
      <family val="2"/>
      <charset val="238"/>
    </font>
    <font>
      <sz val="9"/>
      <color indexed="18"/>
      <name val="Arial"/>
      <family val="2"/>
      <charset val="238"/>
    </font>
    <font>
      <sz val="9"/>
      <color indexed="18"/>
      <name val="Wingdings"/>
      <charset val="2"/>
    </font>
    <font>
      <sz val="9"/>
      <color indexed="1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8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vertAlign val="superscript"/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i/>
      <sz val="9"/>
      <color rgb="FF000080"/>
      <name val="Arial"/>
      <family val="2"/>
    </font>
    <font>
      <vertAlign val="subscript"/>
      <sz val="9"/>
      <color rgb="FF000080"/>
      <name val="Arial"/>
      <family val="2"/>
    </font>
    <font>
      <i/>
      <sz val="11"/>
      <color indexed="18"/>
      <name val="Calibri"/>
      <family val="2"/>
    </font>
    <font>
      <sz val="14"/>
      <color rgb="FF0000CC"/>
      <name val="Arial"/>
      <family val="2"/>
      <charset val="238"/>
    </font>
    <font>
      <sz val="14"/>
      <color indexed="10"/>
      <name val="Arial"/>
      <family val="2"/>
      <charset val="238"/>
    </font>
    <font>
      <sz val="14"/>
      <color indexed="12"/>
      <name val="Arial"/>
      <family val="2"/>
      <charset val="238"/>
    </font>
    <font>
      <u/>
      <sz val="10"/>
      <color theme="10"/>
      <name val="Arial CE"/>
      <charset val="238"/>
    </font>
    <font>
      <sz val="9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4"/>
      <color rgb="FFC00000"/>
      <name val="Calibri"/>
      <family val="2"/>
      <charset val="238"/>
      <scheme val="minor"/>
    </font>
    <font>
      <i/>
      <sz val="9"/>
      <color rgb="FF000080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b/>
      <sz val="11"/>
      <color rgb="FF000099"/>
      <name val="Calibri"/>
      <family val="2"/>
      <charset val="238"/>
      <scheme val="minor"/>
    </font>
    <font>
      <sz val="11"/>
      <color rgb="FF000099"/>
      <name val="Calibri"/>
      <family val="2"/>
      <charset val="238"/>
      <scheme val="minor"/>
    </font>
    <font>
      <i/>
      <sz val="14"/>
      <color rgb="FF800000"/>
      <name val="Arial Narrow"/>
      <family val="2"/>
      <charset val="238"/>
    </font>
    <font>
      <vertAlign val="superscript"/>
      <sz val="11"/>
      <color rgb="FFC00000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rgb="FF0000FF"/>
      <name val="Calibri"/>
      <family val="2"/>
      <charset val="238"/>
      <scheme val="minor"/>
    </font>
    <font>
      <b/>
      <i/>
      <sz val="12"/>
      <color rgb="FF000080"/>
      <name val="Calibri"/>
      <family val="2"/>
      <charset val="238"/>
      <scheme val="minor"/>
    </font>
    <font>
      <sz val="14"/>
      <name val="Arial"/>
      <family val="2"/>
      <charset val="238"/>
    </font>
    <font>
      <b/>
      <i/>
      <sz val="11"/>
      <color rgb="FF800000"/>
      <name val="Calibri"/>
      <family val="2"/>
      <charset val="238"/>
      <scheme val="minor"/>
    </font>
    <font>
      <b/>
      <i/>
      <sz val="12"/>
      <color theme="1"/>
      <name val="Arial Narrow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vertAlign val="subscript"/>
      <sz val="11"/>
      <color rgb="FF0000FF"/>
      <name val="Calibri"/>
      <family val="2"/>
      <charset val="238"/>
      <scheme val="minor"/>
    </font>
    <font>
      <b/>
      <i/>
      <sz val="11"/>
      <color rgb="FF0000FF"/>
      <name val="Calibri"/>
      <family val="2"/>
      <charset val="238"/>
      <scheme val="minor"/>
    </font>
    <font>
      <b/>
      <sz val="11"/>
      <color rgb="FF006600"/>
      <name val="Calibri"/>
      <family val="2"/>
      <charset val="238"/>
      <scheme val="minor"/>
    </font>
    <font>
      <b/>
      <vertAlign val="subscript"/>
      <sz val="11"/>
      <color rgb="FF006600"/>
      <name val="Calibri"/>
      <family val="2"/>
      <charset val="238"/>
      <scheme val="minor"/>
    </font>
    <font>
      <b/>
      <i/>
      <sz val="11"/>
      <color rgb="FF006600"/>
      <name val="Calibri"/>
      <family val="2"/>
      <charset val="238"/>
      <scheme val="minor"/>
    </font>
    <font>
      <i/>
      <sz val="11"/>
      <color rgb="FF0000FF"/>
      <name val="Calibri"/>
      <family val="2"/>
      <charset val="238"/>
    </font>
    <font>
      <i/>
      <vertAlign val="subscript"/>
      <sz val="11"/>
      <color rgb="FF0000FF"/>
      <name val="Calibri"/>
      <family val="2"/>
      <charset val="238"/>
    </font>
    <font>
      <sz val="11"/>
      <color rgb="FF0000FF"/>
      <name val="Calibri"/>
      <family val="2"/>
      <charset val="238"/>
    </font>
    <font>
      <sz val="11"/>
      <color rgb="FF0066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FF"/>
      <name val="Arial Narrow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DDEE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A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5FFF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0FFFF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D5FF1E"/>
        <bgColor indexed="64"/>
      </patternFill>
    </fill>
    <fill>
      <patternFill patternType="solid">
        <fgColor rgb="FFE2FF65"/>
        <bgColor indexed="64"/>
      </patternFill>
    </fill>
    <fill>
      <patternFill patternType="solid">
        <fgColor rgb="FFFDFC7F"/>
        <bgColor indexed="64"/>
      </patternFill>
    </fill>
    <fill>
      <patternFill patternType="solid">
        <fgColor rgb="FF7FFF00"/>
        <bgColor indexed="64"/>
      </patternFill>
    </fill>
    <fill>
      <patternFill patternType="solid">
        <fgColor rgb="FFFDFC74"/>
        <bgColor indexed="64"/>
      </patternFill>
    </fill>
    <fill>
      <patternFill patternType="solid">
        <fgColor rgb="FFF8F8FF"/>
        <bgColor indexed="64"/>
      </patternFill>
    </fill>
    <fill>
      <patternFill patternType="solid">
        <fgColor rgb="FFFFA474"/>
        <bgColor indexed="64"/>
      </patternFill>
    </fill>
    <fill>
      <patternFill patternType="solid">
        <fgColor rgb="FFC5D0E6"/>
        <bgColor indexed="64"/>
      </patternFill>
    </fill>
    <fill>
      <patternFill patternType="solid">
        <fgColor rgb="FFF0F8FF"/>
        <bgColor indexed="64"/>
      </patternFill>
    </fill>
    <fill>
      <patternFill patternType="solid">
        <fgColor rgb="FFEEECE1"/>
        <bgColor indexed="64"/>
      </patternFill>
    </fill>
  </fills>
  <borders count="195">
    <border>
      <left/>
      <right/>
      <top/>
      <bottom/>
      <diagonal/>
    </border>
    <border>
      <left style="slantDashDot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slantDashDot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slantDashDot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slantDashDot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slantDashDot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slantDashDot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slantDashDot">
        <color indexed="64"/>
      </left>
      <right style="double">
        <color indexed="64"/>
      </right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slantDashDot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slantDashDot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slantDashDot">
        <color indexed="64"/>
      </right>
      <top style="thin">
        <color indexed="64"/>
      </top>
      <bottom style="double">
        <color indexed="64"/>
      </bottom>
      <diagonal/>
    </border>
    <border>
      <left style="slantDashDot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hair">
        <color indexed="64"/>
      </bottom>
      <diagonal/>
    </border>
    <border>
      <left style="slantDashDot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slantDashDot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slantDashDot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slantDashDot">
        <color indexed="64"/>
      </top>
      <bottom style="hair">
        <color indexed="64"/>
      </bottom>
      <diagonal/>
    </border>
    <border>
      <left style="hair">
        <color indexed="64"/>
      </left>
      <right style="slantDashDot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slantDashDot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slantDashDot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slantDashDot">
        <color indexed="64"/>
      </top>
      <bottom style="hair">
        <color indexed="64"/>
      </bottom>
      <diagonal/>
    </border>
    <border>
      <left style="slantDashDot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slantDashDot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slantDashDot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slantDashDot">
        <color indexed="64"/>
      </right>
      <top/>
      <bottom style="double">
        <color indexed="64"/>
      </bottom>
      <diagonal/>
    </border>
    <border>
      <left style="slantDashDot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slantDashDot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hair">
        <color indexed="64"/>
      </bottom>
      <diagonal/>
    </border>
    <border>
      <left style="thin">
        <color indexed="64"/>
      </left>
      <right style="slantDashDot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slantDashDot">
        <color indexed="64"/>
      </bottom>
      <diagonal/>
    </border>
    <border>
      <left/>
      <right style="double">
        <color indexed="64"/>
      </right>
      <top style="medium">
        <color indexed="64"/>
      </top>
      <bottom style="slantDashDot">
        <color indexed="64"/>
      </bottom>
      <diagonal/>
    </border>
    <border>
      <left style="medium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slantDashDot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slantDashDot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slantDashDot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slantDashDot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slantDashDot">
        <color indexed="64"/>
      </left>
      <right style="hair">
        <color indexed="64"/>
      </right>
      <top style="slantDashDot">
        <color indexed="64"/>
      </top>
      <bottom style="hair">
        <color indexed="64"/>
      </bottom>
      <diagonal/>
    </border>
    <border>
      <left style="slantDashDot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slantDashDot">
        <color auto="1"/>
      </top>
      <bottom style="slantDashDot">
        <color auto="1"/>
      </bottom>
      <diagonal/>
    </border>
    <border>
      <left style="hair">
        <color auto="1"/>
      </left>
      <right style="hair">
        <color auto="1"/>
      </right>
      <top style="slantDashDot">
        <color auto="1"/>
      </top>
      <bottom style="slantDashDot">
        <color auto="1"/>
      </bottom>
      <diagonal/>
    </border>
    <border>
      <left style="hair">
        <color auto="1"/>
      </left>
      <right/>
      <top style="slantDashDot">
        <color auto="1"/>
      </top>
      <bottom style="slantDashDot">
        <color auto="1"/>
      </bottom>
      <diagonal/>
    </border>
    <border>
      <left style="double">
        <color indexed="64"/>
      </left>
      <right style="hair">
        <color auto="1"/>
      </right>
      <top style="slantDashDot">
        <color auto="1"/>
      </top>
      <bottom style="slantDashDot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slantDashDot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slantDashDot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slantDashDot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ashDotDot">
        <color rgb="FF800000"/>
      </left>
      <right style="dashDotDot">
        <color rgb="FF800000"/>
      </right>
      <top style="dashDotDot">
        <color rgb="FF800000"/>
      </top>
      <bottom/>
      <diagonal/>
    </border>
    <border>
      <left style="dashDotDot">
        <color rgb="FF800000"/>
      </left>
      <right style="dashDotDot">
        <color rgb="FF800000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ashDotDot">
        <color rgb="FF800000"/>
      </left>
      <right style="dashDotDot">
        <color rgb="FF800000"/>
      </right>
      <top/>
      <bottom style="dashDotDot">
        <color rgb="FF800000"/>
      </bottom>
      <diagonal/>
    </border>
    <border>
      <left/>
      <right style="dashDotDot">
        <color rgb="FF000080"/>
      </right>
      <top style="dashDotDot">
        <color rgb="FF000080"/>
      </top>
      <bottom/>
      <diagonal/>
    </border>
    <border>
      <left style="dashDotDot">
        <color rgb="FF000080"/>
      </left>
      <right/>
      <top/>
      <bottom/>
      <diagonal/>
    </border>
    <border>
      <left/>
      <right style="dashDotDot">
        <color rgb="FF000080"/>
      </right>
      <top/>
      <bottom/>
      <diagonal/>
    </border>
    <border>
      <left/>
      <right style="dashDotDot">
        <color rgb="FF000080"/>
      </right>
      <top/>
      <bottom style="dashDotDot">
        <color rgb="FF000080"/>
      </bottom>
      <diagonal/>
    </border>
    <border>
      <left style="double">
        <color auto="1"/>
      </left>
      <right/>
      <top style="double">
        <color auto="1"/>
      </top>
      <bottom style="slantDashDot">
        <color auto="1"/>
      </bottom>
      <diagonal/>
    </border>
    <border>
      <left/>
      <right/>
      <top style="double">
        <color auto="1"/>
      </top>
      <bottom style="slantDashDot">
        <color auto="1"/>
      </bottom>
      <diagonal/>
    </border>
    <border>
      <left/>
      <right style="double">
        <color auto="1"/>
      </right>
      <top style="double">
        <color auto="1"/>
      </top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 style="slantDashDot">
        <color auto="1"/>
      </bottom>
      <diagonal/>
    </border>
    <border>
      <left style="hair">
        <color auto="1"/>
      </left>
      <right style="thin">
        <color auto="1"/>
      </right>
      <top style="slantDashDot">
        <color auto="1"/>
      </top>
      <bottom style="slantDashDot">
        <color auto="1"/>
      </bottom>
      <diagonal/>
    </border>
    <border>
      <left style="thin">
        <color auto="1"/>
      </left>
      <right style="hair">
        <color auto="1"/>
      </right>
      <top style="slantDashDot">
        <color auto="1"/>
      </top>
      <bottom style="slantDashDot">
        <color auto="1"/>
      </bottom>
      <diagonal/>
    </border>
    <border>
      <left style="hair">
        <color auto="1"/>
      </left>
      <right style="double">
        <color auto="1"/>
      </right>
      <top style="slantDashDot">
        <color auto="1"/>
      </top>
      <bottom style="slantDashDot">
        <color auto="1"/>
      </bottom>
      <diagonal/>
    </border>
    <border>
      <left style="thin">
        <color auto="1"/>
      </left>
      <right style="double">
        <color auto="1"/>
      </right>
      <top style="slantDashDot">
        <color auto="1"/>
      </top>
      <bottom style="slantDashDot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/>
      <top style="slantDashDot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slantDashDot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rgb="FF000080"/>
      </left>
      <right style="hair">
        <color rgb="FF000080"/>
      </right>
      <top style="dashDotDot">
        <color rgb="FF000080"/>
      </top>
      <bottom style="hair">
        <color rgb="FF000080"/>
      </bottom>
      <diagonal/>
    </border>
    <border>
      <left style="hair">
        <color rgb="FF000080"/>
      </left>
      <right/>
      <top style="dashDotDot">
        <color rgb="FF000080"/>
      </top>
      <bottom style="hair">
        <color rgb="FF000080"/>
      </bottom>
      <diagonal/>
    </border>
    <border>
      <left style="dashDotDot">
        <color rgb="FF000080"/>
      </left>
      <right style="hair">
        <color rgb="FF000080"/>
      </right>
      <top style="hair">
        <color rgb="FF000080"/>
      </top>
      <bottom style="hair">
        <color rgb="FF000080"/>
      </bottom>
      <diagonal/>
    </border>
    <border>
      <left style="hair">
        <color rgb="FF000080"/>
      </left>
      <right/>
      <top style="hair">
        <color rgb="FF000080"/>
      </top>
      <bottom style="hair">
        <color rgb="FF000080"/>
      </bottom>
      <diagonal/>
    </border>
    <border>
      <left style="dashDotDot">
        <color rgb="FF000080"/>
      </left>
      <right style="hair">
        <color rgb="FF000080"/>
      </right>
      <top style="hair">
        <color rgb="FF000080"/>
      </top>
      <bottom style="dashDotDot">
        <color rgb="FF000080"/>
      </bottom>
      <diagonal/>
    </border>
    <border>
      <left style="hair">
        <color rgb="FF000080"/>
      </left>
      <right/>
      <top style="hair">
        <color rgb="FF000080"/>
      </top>
      <bottom style="dashDotDot">
        <color rgb="FF000080"/>
      </bottom>
      <diagonal/>
    </border>
    <border>
      <left/>
      <right style="slantDashDot">
        <color indexed="64"/>
      </right>
      <top style="double">
        <color indexed="64"/>
      </top>
      <bottom style="hair">
        <color indexed="64"/>
      </bottom>
      <diagonal/>
    </border>
    <border>
      <left style="slantDashDot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slantDashDot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4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/>
  </cellStyleXfs>
  <cellXfs count="424">
    <xf numFmtId="0" fontId="0" fillId="0" borderId="0" xfId="0"/>
    <xf numFmtId="0" fontId="0" fillId="0" borderId="0" xfId="0" applyAlignment="1"/>
    <xf numFmtId="0" fontId="6" fillId="0" borderId="0" xfId="0" applyFont="1"/>
    <xf numFmtId="0" fontId="7" fillId="0" borderId="0" xfId="0" applyFont="1" applyAlignment="1"/>
    <xf numFmtId="0" fontId="7" fillId="0" borderId="0" xfId="0" applyFont="1" applyBorder="1"/>
    <xf numFmtId="0" fontId="7" fillId="0" borderId="0" xfId="0" applyFont="1"/>
    <xf numFmtId="0" fontId="0" fillId="0" borderId="0" xfId="0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 vertical="center"/>
    </xf>
    <xf numFmtId="2" fontId="16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4" fontId="9" fillId="0" borderId="20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4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0" fillId="0" borderId="0" xfId="0" applyBorder="1"/>
    <xf numFmtId="0" fontId="23" fillId="0" borderId="44" xfId="0" applyFont="1" applyBorder="1" applyAlignment="1">
      <alignment vertical="center"/>
    </xf>
    <xf numFmtId="49" fontId="24" fillId="0" borderId="49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21" fillId="0" borderId="54" xfId="0" applyFont="1" applyFill="1" applyBorder="1" applyAlignment="1">
      <alignment vertical="center"/>
    </xf>
    <xf numFmtId="0" fontId="21" fillId="0" borderId="55" xfId="0" applyFont="1" applyFill="1" applyBorder="1" applyAlignment="1">
      <alignment vertical="center"/>
    </xf>
    <xf numFmtId="0" fontId="6" fillId="0" borderId="0" xfId="0" applyFont="1" applyAlignment="1">
      <alignment horizontal="center" wrapText="1"/>
    </xf>
    <xf numFmtId="0" fontId="5" fillId="0" borderId="56" xfId="0" applyFont="1" applyBorder="1" applyAlignment="1">
      <alignment horizontal="center" vertical="center"/>
    </xf>
    <xf numFmtId="2" fontId="8" fillId="0" borderId="59" xfId="0" applyNumberFormat="1" applyFont="1" applyBorder="1" applyAlignment="1">
      <alignment horizontal="center" vertical="center"/>
    </xf>
    <xf numFmtId="2" fontId="8" fillId="0" borderId="60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25" fillId="0" borderId="15" xfId="0" applyNumberFormat="1" applyFont="1" applyBorder="1" applyAlignment="1">
      <alignment horizontal="center" vertical="center"/>
    </xf>
    <xf numFmtId="164" fontId="10" fillId="0" borderId="59" xfId="0" applyNumberFormat="1" applyFont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9" fillId="0" borderId="66" xfId="0" applyNumberFormat="1" applyFont="1" applyBorder="1" applyAlignment="1">
      <alignment horizontal="center" vertical="center"/>
    </xf>
    <xf numFmtId="164" fontId="10" fillId="0" borderId="71" xfId="0" applyNumberFormat="1" applyFont="1" applyBorder="1" applyAlignment="1">
      <alignment horizontal="center" vertical="center"/>
    </xf>
    <xf numFmtId="164" fontId="8" fillId="0" borderId="72" xfId="0" applyNumberFormat="1" applyFont="1" applyFill="1" applyBorder="1" applyAlignment="1">
      <alignment horizontal="center" vertical="center"/>
    </xf>
    <xf numFmtId="164" fontId="8" fillId="0" borderId="58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2" fontId="11" fillId="0" borderId="73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 vertical="center"/>
    </xf>
    <xf numFmtId="2" fontId="11" fillId="0" borderId="74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164" fontId="10" fillId="0" borderId="73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60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164" fontId="8" fillId="0" borderId="7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8" fillId="0" borderId="60" xfId="0" applyNumberFormat="1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2" fontId="16" fillId="0" borderId="82" xfId="0" applyNumberFormat="1" applyFont="1" applyBorder="1" applyAlignment="1">
      <alignment horizontal="center" vertical="center"/>
    </xf>
    <xf numFmtId="2" fontId="16" fillId="0" borderId="83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85" xfId="0" applyNumberFormat="1" applyFont="1" applyBorder="1" applyAlignment="1">
      <alignment horizontal="center" vertical="center"/>
    </xf>
    <xf numFmtId="2" fontId="11" fillId="0" borderId="86" xfId="0" applyNumberFormat="1" applyFont="1" applyBorder="1" applyAlignment="1">
      <alignment horizontal="center" vertical="center"/>
    </xf>
    <xf numFmtId="0" fontId="0" fillId="0" borderId="0" xfId="0" applyFill="1" applyBorder="1" applyAlignment="1"/>
    <xf numFmtId="0" fontId="16" fillId="0" borderId="0" xfId="0" applyFont="1" applyFill="1" applyBorder="1" applyAlignment="1">
      <alignment horizontal="center" vertical="center"/>
    </xf>
    <xf numFmtId="164" fontId="9" fillId="0" borderId="4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10" fillId="0" borderId="74" xfId="0" applyNumberFormat="1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164" fontId="10" fillId="0" borderId="104" xfId="0" applyNumberFormat="1" applyFont="1" applyBorder="1" applyAlignment="1">
      <alignment horizontal="center" vertical="center"/>
    </xf>
    <xf numFmtId="2" fontId="11" fillId="0" borderId="105" xfId="0" applyNumberFormat="1" applyFont="1" applyBorder="1" applyAlignment="1">
      <alignment horizontal="center" vertical="center"/>
    </xf>
    <xf numFmtId="0" fontId="12" fillId="0" borderId="79" xfId="0" applyNumberFormat="1" applyFont="1" applyFill="1" applyBorder="1" applyAlignment="1">
      <alignment horizontal="center" vertical="center"/>
    </xf>
    <xf numFmtId="0" fontId="12" fillId="0" borderId="10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107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67" xfId="0" applyNumberFormat="1" applyFont="1" applyBorder="1" applyAlignment="1">
      <alignment horizontal="center" vertical="center"/>
    </xf>
    <xf numFmtId="0" fontId="8" fillId="0" borderId="57" xfId="0" applyNumberFormat="1" applyFont="1" applyBorder="1" applyAlignment="1">
      <alignment horizontal="center" vertical="center"/>
    </xf>
    <xf numFmtId="0" fontId="8" fillId="0" borderId="108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69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109" xfId="0" applyNumberFormat="1" applyFont="1" applyBorder="1" applyAlignment="1">
      <alignment horizontal="center" vertical="center"/>
    </xf>
    <xf numFmtId="0" fontId="12" fillId="0" borderId="100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/>
    </xf>
    <xf numFmtId="164" fontId="8" fillId="0" borderId="42" xfId="0" applyNumberFormat="1" applyFont="1" applyFill="1" applyBorder="1" applyAlignment="1">
      <alignment horizontal="center" vertical="center"/>
    </xf>
    <xf numFmtId="2" fontId="8" fillId="0" borderId="112" xfId="0" applyNumberFormat="1" applyFont="1" applyBorder="1" applyAlignment="1">
      <alignment horizontal="center" vertical="center"/>
    </xf>
    <xf numFmtId="2" fontId="8" fillId="0" borderId="113" xfId="0" applyNumberFormat="1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 wrapText="1"/>
    </xf>
    <xf numFmtId="0" fontId="20" fillId="0" borderId="75" xfId="0" applyNumberFormat="1" applyFont="1" applyFill="1" applyBorder="1" applyAlignment="1">
      <alignment horizontal="center" vertical="center"/>
    </xf>
    <xf numFmtId="0" fontId="20" fillId="0" borderId="62" xfId="0" applyNumberFormat="1" applyFont="1" applyFill="1" applyBorder="1" applyAlignment="1">
      <alignment horizontal="center" vertical="center"/>
    </xf>
    <xf numFmtId="0" fontId="17" fillId="4" borderId="22" xfId="0" applyNumberFormat="1" applyFont="1" applyFill="1" applyBorder="1" applyAlignment="1">
      <alignment horizontal="center" vertical="center"/>
    </xf>
    <xf numFmtId="0" fontId="17" fillId="4" borderId="65" xfId="0" applyNumberFormat="1" applyFont="1" applyFill="1" applyBorder="1" applyAlignment="1">
      <alignment horizontal="center" vertical="center"/>
    </xf>
    <xf numFmtId="0" fontId="17" fillId="4" borderId="24" xfId="0" applyNumberFormat="1" applyFont="1" applyFill="1" applyBorder="1" applyAlignment="1">
      <alignment horizontal="center" vertical="center"/>
    </xf>
    <xf numFmtId="164" fontId="18" fillId="4" borderId="25" xfId="0" applyNumberFormat="1" applyFont="1" applyFill="1" applyBorder="1" applyAlignment="1">
      <alignment horizontal="center" vertical="center"/>
    </xf>
    <xf numFmtId="2" fontId="18" fillId="4" borderId="26" xfId="0" applyNumberFormat="1" applyFont="1" applyFill="1" applyBorder="1" applyAlignment="1">
      <alignment horizontal="center" vertical="center"/>
    </xf>
    <xf numFmtId="0" fontId="12" fillId="0" borderId="120" xfId="0" applyNumberFormat="1" applyFont="1" applyFill="1" applyBorder="1" applyAlignment="1">
      <alignment horizontal="center" vertical="center"/>
    </xf>
    <xf numFmtId="0" fontId="8" fillId="0" borderId="121" xfId="0" applyNumberFormat="1" applyFont="1" applyBorder="1" applyAlignment="1">
      <alignment horizontal="center" vertical="center"/>
    </xf>
    <xf numFmtId="0" fontId="8" fillId="0" borderId="122" xfId="0" applyNumberFormat="1" applyFont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 wrapText="1"/>
    </xf>
    <xf numFmtId="0" fontId="32" fillId="0" borderId="62" xfId="0" applyFont="1" applyFill="1" applyBorder="1" applyAlignment="1">
      <alignment horizontal="center" vertical="center" wrapText="1"/>
    </xf>
    <xf numFmtId="0" fontId="32" fillId="0" borderId="106" xfId="0" applyFont="1" applyFill="1" applyBorder="1" applyAlignment="1">
      <alignment horizontal="center" vertical="center" wrapText="1"/>
    </xf>
    <xf numFmtId="0" fontId="32" fillId="0" borderId="75" xfId="0" applyFont="1" applyFill="1" applyBorder="1" applyAlignment="1">
      <alignment horizontal="center" vertical="center" wrapText="1"/>
    </xf>
    <xf numFmtId="0" fontId="32" fillId="0" borderId="75" xfId="0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37" fillId="0" borderId="61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111" xfId="0" applyFont="1" applyFill="1" applyBorder="1" applyAlignment="1">
      <alignment horizontal="center" vertical="center"/>
    </xf>
    <xf numFmtId="0" fontId="37" fillId="0" borderId="111" xfId="0" applyFont="1" applyFill="1" applyBorder="1" applyAlignment="1">
      <alignment horizontal="center" vertical="center"/>
    </xf>
    <xf numFmtId="164" fontId="17" fillId="4" borderId="22" xfId="0" applyNumberFormat="1" applyFont="1" applyFill="1" applyBorder="1" applyAlignment="1">
      <alignment horizontal="center" vertical="center"/>
    </xf>
    <xf numFmtId="164" fontId="16" fillId="4" borderId="24" xfId="0" applyNumberFormat="1" applyFont="1" applyFill="1" applyBorder="1" applyAlignment="1">
      <alignment horizontal="center" vertical="center"/>
    </xf>
    <xf numFmtId="2" fontId="18" fillId="4" borderId="25" xfId="0" applyNumberFormat="1" applyFont="1" applyFill="1" applyBorder="1" applyAlignment="1">
      <alignment horizontal="center" vertical="center"/>
    </xf>
    <xf numFmtId="0" fontId="17" fillId="4" borderId="22" xfId="0" applyFont="1" applyFill="1" applyBorder="1" applyAlignment="1">
      <alignment horizontal="center" vertical="center"/>
    </xf>
    <xf numFmtId="164" fontId="16" fillId="4" borderId="23" xfId="0" applyNumberFormat="1" applyFont="1" applyFill="1" applyBorder="1" applyAlignment="1">
      <alignment horizontal="center" vertical="center"/>
    </xf>
    <xf numFmtId="164" fontId="8" fillId="0" borderId="42" xfId="0" applyNumberFormat="1" applyFont="1" applyBorder="1" applyAlignment="1">
      <alignment horizontal="center" vertical="center"/>
    </xf>
    <xf numFmtId="164" fontId="8" fillId="0" borderId="43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wrapText="1"/>
    </xf>
    <xf numFmtId="2" fontId="16" fillId="4" borderId="65" xfId="0" applyNumberFormat="1" applyFont="1" applyFill="1" applyBorder="1" applyAlignment="1">
      <alignment horizontal="center" vertical="center"/>
    </xf>
    <xf numFmtId="2" fontId="16" fillId="4" borderId="24" xfId="0" applyNumberFormat="1" applyFont="1" applyFill="1" applyBorder="1" applyAlignment="1">
      <alignment horizontal="center" vertical="center"/>
    </xf>
    <xf numFmtId="0" fontId="21" fillId="0" borderId="129" xfId="0" applyFont="1" applyBorder="1" applyAlignment="1">
      <alignment horizontal="center" vertical="center"/>
    </xf>
    <xf numFmtId="164" fontId="8" fillId="0" borderId="67" xfId="0" applyNumberFormat="1" applyFont="1" applyBorder="1" applyAlignment="1">
      <alignment horizontal="center" vertical="center"/>
    </xf>
    <xf numFmtId="164" fontId="8" fillId="0" borderId="69" xfId="0" applyNumberFormat="1" applyFont="1" applyBorder="1" applyAlignment="1">
      <alignment horizontal="center" vertical="center"/>
    </xf>
    <xf numFmtId="0" fontId="55" fillId="0" borderId="61" xfId="0" applyFont="1" applyBorder="1" applyAlignment="1">
      <alignment horizontal="center" vertical="center"/>
    </xf>
    <xf numFmtId="0" fontId="55" fillId="0" borderId="75" xfId="0" applyFont="1" applyBorder="1" applyAlignment="1">
      <alignment horizontal="center" vertical="center"/>
    </xf>
    <xf numFmtId="0" fontId="55" fillId="0" borderId="63" xfId="0" applyFont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21" fillId="0" borderId="111" xfId="0" applyFont="1" applyBorder="1" applyAlignment="1">
      <alignment horizontal="center" vertical="center"/>
    </xf>
    <xf numFmtId="2" fontId="8" fillId="0" borderId="27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64" fontId="9" fillId="0" borderId="66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164" fontId="10" fillId="0" borderId="130" xfId="0" applyNumberFormat="1" applyFont="1" applyBorder="1" applyAlignment="1">
      <alignment horizontal="center" vertical="center"/>
    </xf>
    <xf numFmtId="2" fontId="11" fillId="0" borderId="131" xfId="0" applyNumberFormat="1" applyFont="1" applyBorder="1" applyAlignment="1">
      <alignment horizontal="center" vertical="center"/>
    </xf>
    <xf numFmtId="0" fontId="32" fillId="0" borderId="132" xfId="0" applyFont="1" applyFill="1" applyBorder="1" applyAlignment="1">
      <alignment horizontal="center" vertical="center" wrapText="1"/>
    </xf>
    <xf numFmtId="0" fontId="8" fillId="0" borderId="134" xfId="0" applyNumberFormat="1" applyFont="1" applyBorder="1" applyAlignment="1">
      <alignment horizontal="center" vertical="center"/>
    </xf>
    <xf numFmtId="0" fontId="8" fillId="0" borderId="135" xfId="0" applyNumberFormat="1" applyFont="1" applyBorder="1" applyAlignment="1">
      <alignment horizontal="center" vertical="center"/>
    </xf>
    <xf numFmtId="164" fontId="10" fillId="0" borderId="136" xfId="0" applyNumberFormat="1" applyFont="1" applyBorder="1" applyAlignment="1">
      <alignment horizontal="center" vertical="center"/>
    </xf>
    <xf numFmtId="2" fontId="11" fillId="0" borderId="137" xfId="0" applyNumberFormat="1" applyFont="1" applyBorder="1" applyAlignment="1">
      <alignment horizontal="center" vertical="center"/>
    </xf>
    <xf numFmtId="0" fontId="12" fillId="0" borderId="133" xfId="0" applyNumberFormat="1" applyFont="1" applyFill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8" fillId="0" borderId="103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29" fillId="0" borderId="0" xfId="0" applyFont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5" fillId="0" borderId="142" xfId="0" applyFont="1" applyBorder="1" applyAlignment="1">
      <alignment horizontal="center" vertical="center"/>
    </xf>
    <xf numFmtId="0" fontId="63" fillId="0" borderId="141" xfId="0" applyFont="1" applyBorder="1" applyAlignment="1">
      <alignment horizontal="left" vertical="center" wrapText="1"/>
    </xf>
    <xf numFmtId="0" fontId="39" fillId="5" borderId="0" xfId="4" applyFont="1" applyFill="1" applyBorder="1"/>
    <xf numFmtId="14" fontId="65" fillId="0" borderId="0" xfId="4" applyNumberFormat="1" applyFont="1" applyFill="1" applyBorder="1" applyAlignment="1">
      <alignment vertical="center"/>
    </xf>
    <xf numFmtId="0" fontId="3" fillId="0" borderId="0" xfId="4" applyBorder="1"/>
    <xf numFmtId="0" fontId="3" fillId="0" borderId="0" xfId="4" applyFill="1" applyBorder="1"/>
    <xf numFmtId="0" fontId="67" fillId="0" borderId="0" xfId="2" applyFont="1"/>
    <xf numFmtId="0" fontId="68" fillId="0" borderId="0" xfId="4" applyFont="1" applyBorder="1" applyAlignment="1">
      <alignment vertical="center"/>
    </xf>
    <xf numFmtId="0" fontId="3" fillId="0" borderId="0" xfId="4" applyBorder="1" applyAlignment="1">
      <alignment horizontal="center" vertical="center"/>
    </xf>
    <xf numFmtId="0" fontId="3" fillId="0" borderId="0" xfId="4" applyFill="1" applyBorder="1" applyAlignment="1">
      <alignment horizontal="center" vertical="center"/>
    </xf>
    <xf numFmtId="0" fontId="3" fillId="0" borderId="0" xfId="4" applyFill="1"/>
    <xf numFmtId="0" fontId="3" fillId="0" borderId="0" xfId="4"/>
    <xf numFmtId="0" fontId="3" fillId="9" borderId="0" xfId="4" applyFill="1" applyBorder="1"/>
    <xf numFmtId="0" fontId="69" fillId="9" borderId="0" xfId="4" applyFont="1" applyFill="1" applyBorder="1" applyAlignment="1">
      <alignment horizontal="center" vertical="center"/>
    </xf>
    <xf numFmtId="0" fontId="69" fillId="0" borderId="0" xfId="4" applyFont="1" applyFill="1" applyBorder="1" applyAlignment="1">
      <alignment horizontal="center" vertical="center"/>
    </xf>
    <xf numFmtId="0" fontId="70" fillId="3" borderId="145" xfId="4" applyFont="1" applyFill="1" applyBorder="1" applyAlignment="1">
      <alignment vertical="center"/>
    </xf>
    <xf numFmtId="0" fontId="52" fillId="0" borderId="123" xfId="4" applyFont="1" applyBorder="1" applyAlignment="1">
      <alignment horizontal="center" vertical="center"/>
    </xf>
    <xf numFmtId="0" fontId="50" fillId="0" borderId="123" xfId="4" applyFont="1" applyBorder="1" applyAlignment="1">
      <alignment horizontal="center" vertical="center"/>
    </xf>
    <xf numFmtId="0" fontId="39" fillId="0" borderId="123" xfId="4" applyFont="1" applyBorder="1" applyAlignment="1">
      <alignment horizontal="center" vertical="center"/>
    </xf>
    <xf numFmtId="0" fontId="39" fillId="3" borderId="123" xfId="4" applyFont="1" applyFill="1" applyBorder="1" applyAlignment="1">
      <alignment horizontal="center" vertical="center" wrapText="1"/>
    </xf>
    <xf numFmtId="0" fontId="39" fillId="3" borderId="146" xfId="4" applyFont="1" applyFill="1" applyBorder="1" applyAlignment="1">
      <alignment horizontal="center" vertical="center" wrapText="1"/>
    </xf>
    <xf numFmtId="0" fontId="39" fillId="0" borderId="0" xfId="4" applyFont="1" applyFill="1" applyBorder="1" applyAlignment="1">
      <alignment vertical="center" wrapText="1"/>
    </xf>
    <xf numFmtId="0" fontId="40" fillId="0" borderId="0" xfId="2" applyFill="1"/>
    <xf numFmtId="0" fontId="3" fillId="0" borderId="69" xfId="4" applyFill="1" applyBorder="1" applyAlignment="1">
      <alignment horizontal="left" vertical="center"/>
    </xf>
    <xf numFmtId="0" fontId="38" fillId="0" borderId="8" xfId="4" applyFont="1" applyFill="1" applyBorder="1" applyAlignment="1">
      <alignment horizontal="right" vertical="center"/>
    </xf>
    <xf numFmtId="0" fontId="3" fillId="0" borderId="8" xfId="4" applyBorder="1" applyAlignment="1">
      <alignment horizontal="center" vertical="center"/>
    </xf>
    <xf numFmtId="2" fontId="69" fillId="10" borderId="8" xfId="4" applyNumberFormat="1" applyFont="1" applyFill="1" applyBorder="1" applyAlignment="1">
      <alignment horizontal="center" vertical="center"/>
    </xf>
    <xf numFmtId="0" fontId="69" fillId="7" borderId="8" xfId="4" applyFont="1" applyFill="1" applyBorder="1" applyAlignment="1">
      <alignment horizontal="center" vertical="center"/>
    </xf>
    <xf numFmtId="165" fontId="39" fillId="0" borderId="8" xfId="4" applyNumberFormat="1" applyFont="1" applyBorder="1" applyAlignment="1">
      <alignment horizontal="center" vertical="center"/>
    </xf>
    <xf numFmtId="1" fontId="39" fillId="0" borderId="8" xfId="4" applyNumberFormat="1" applyFont="1" applyBorder="1" applyAlignment="1">
      <alignment horizontal="center" vertical="center"/>
    </xf>
    <xf numFmtId="0" fontId="43" fillId="0" borderId="70" xfId="4" applyFont="1" applyFill="1" applyBorder="1" applyAlignment="1">
      <alignment horizontal="center" vertical="center"/>
    </xf>
    <xf numFmtId="0" fontId="43" fillId="0" borderId="0" xfId="4" applyFont="1" applyFill="1" applyBorder="1" applyAlignment="1">
      <alignment horizontal="center" vertical="center"/>
    </xf>
    <xf numFmtId="0" fontId="48" fillId="11" borderId="144" xfId="4" applyFont="1" applyFill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3" fillId="0" borderId="69" xfId="4" applyBorder="1"/>
    <xf numFmtId="0" fontId="38" fillId="0" borderId="8" xfId="4" applyFont="1" applyBorder="1"/>
    <xf numFmtId="0" fontId="46" fillId="0" borderId="8" xfId="4" applyFont="1" applyFill="1" applyBorder="1" applyAlignment="1">
      <alignment horizontal="center" vertical="center"/>
    </xf>
    <xf numFmtId="165" fontId="46" fillId="0" borderId="8" xfId="4" applyNumberFormat="1" applyFont="1" applyFill="1" applyBorder="1" applyAlignment="1">
      <alignment horizontal="center" vertical="center"/>
    </xf>
    <xf numFmtId="1" fontId="46" fillId="0" borderId="8" xfId="4" applyNumberFormat="1" applyFont="1" applyFill="1" applyBorder="1" applyAlignment="1">
      <alignment horizontal="center" vertical="center"/>
    </xf>
    <xf numFmtId="0" fontId="46" fillId="12" borderId="70" xfId="4" applyFont="1" applyFill="1" applyBorder="1" applyAlignment="1">
      <alignment horizontal="center" vertical="center"/>
    </xf>
    <xf numFmtId="0" fontId="46" fillId="0" borderId="0" xfId="4" applyFont="1" applyFill="1" applyBorder="1" applyAlignment="1">
      <alignment horizontal="center" vertical="center"/>
    </xf>
    <xf numFmtId="0" fontId="48" fillId="0" borderId="144" xfId="4" applyFont="1" applyFill="1" applyBorder="1" applyAlignment="1">
      <alignment horizontal="center" vertical="center"/>
    </xf>
    <xf numFmtId="0" fontId="43" fillId="6" borderId="0" xfId="4" applyFont="1" applyFill="1" applyBorder="1" applyAlignment="1">
      <alignment horizontal="left" vertical="center"/>
    </xf>
    <xf numFmtId="0" fontId="46" fillId="0" borderId="69" xfId="4" applyFont="1" applyBorder="1" applyAlignment="1">
      <alignment horizontal="left" vertical="center"/>
    </xf>
    <xf numFmtId="0" fontId="3" fillId="0" borderId="8" xfId="4" applyFont="1" applyBorder="1" applyAlignment="1">
      <alignment horizontal="center" vertical="center"/>
    </xf>
    <xf numFmtId="165" fontId="3" fillId="0" borderId="8" xfId="4" applyNumberFormat="1" applyBorder="1" applyAlignment="1">
      <alignment horizontal="center" vertical="center"/>
    </xf>
    <xf numFmtId="1" fontId="3" fillId="0" borderId="8" xfId="4" applyNumberFormat="1" applyBorder="1" applyAlignment="1">
      <alignment horizontal="center" vertical="center"/>
    </xf>
    <xf numFmtId="165" fontId="3" fillId="0" borderId="70" xfId="4" applyNumberFormat="1" applyBorder="1" applyAlignment="1">
      <alignment horizontal="center" vertical="center"/>
    </xf>
    <xf numFmtId="165" fontId="3" fillId="0" borderId="0" xfId="4" applyNumberFormat="1" applyFill="1" applyBorder="1" applyAlignment="1">
      <alignment horizontal="center" vertical="center"/>
    </xf>
    <xf numFmtId="0" fontId="48" fillId="0" borderId="144" xfId="4" applyFont="1" applyBorder="1" applyAlignment="1">
      <alignment horizontal="center" vertical="center"/>
    </xf>
    <xf numFmtId="0" fontId="46" fillId="13" borderId="69" xfId="4" applyFont="1" applyFill="1" applyBorder="1" applyAlignment="1">
      <alignment horizontal="left" vertical="center"/>
    </xf>
    <xf numFmtId="164" fontId="69" fillId="6" borderId="8" xfId="4" applyNumberFormat="1" applyFont="1" applyFill="1" applyBorder="1" applyAlignment="1">
      <alignment horizontal="center" vertical="center"/>
    </xf>
    <xf numFmtId="0" fontId="42" fillId="0" borderId="0" xfId="4" applyFont="1" applyBorder="1" applyAlignment="1">
      <alignment horizontal="center" vertical="center"/>
    </xf>
    <xf numFmtId="0" fontId="3" fillId="0" borderId="69" xfId="4" applyBorder="1" applyAlignment="1">
      <alignment horizontal="left" vertical="center"/>
    </xf>
    <xf numFmtId="0" fontId="38" fillId="0" borderId="8" xfId="4" applyFont="1" applyBorder="1" applyAlignment="1">
      <alignment horizontal="right" vertical="center"/>
    </xf>
    <xf numFmtId="2" fontId="3" fillId="0" borderId="8" xfId="4" applyNumberFormat="1" applyBorder="1" applyAlignment="1">
      <alignment horizontal="center" vertical="center"/>
    </xf>
    <xf numFmtId="49" fontId="3" fillId="0" borderId="8" xfId="4" applyNumberFormat="1" applyFont="1" applyFill="1" applyBorder="1" applyAlignment="1">
      <alignment horizontal="center" vertical="center"/>
    </xf>
    <xf numFmtId="164" fontId="39" fillId="10" borderId="8" xfId="4" applyNumberFormat="1" applyFont="1" applyFill="1" applyBorder="1" applyAlignment="1">
      <alignment horizontal="center" vertical="center"/>
    </xf>
    <xf numFmtId="165" fontId="39" fillId="10" borderId="8" xfId="4" applyNumberFormat="1" applyFont="1" applyFill="1" applyBorder="1" applyAlignment="1">
      <alignment horizontal="center" vertical="center"/>
    </xf>
    <xf numFmtId="0" fontId="48" fillId="0" borderId="147" xfId="4" applyFont="1" applyBorder="1" applyAlignment="1">
      <alignment horizontal="center" vertical="center"/>
    </xf>
    <xf numFmtId="0" fontId="3" fillId="0" borderId="0" xfId="4" applyFill="1" applyBorder="1" applyAlignment="1">
      <alignment horizontal="left" vertical="center"/>
    </xf>
    <xf numFmtId="0" fontId="46" fillId="0" borderId="124" xfId="4" applyFont="1" applyFill="1" applyBorder="1" applyAlignment="1">
      <alignment horizontal="left" vertical="center"/>
    </xf>
    <xf numFmtId="0" fontId="38" fillId="0" borderId="124" xfId="4" applyFont="1" applyFill="1" applyBorder="1" applyAlignment="1">
      <alignment horizontal="right" vertical="center"/>
    </xf>
    <xf numFmtId="0" fontId="3" fillId="0" borderId="124" xfId="4" applyBorder="1" applyAlignment="1">
      <alignment horizontal="center" vertical="center"/>
    </xf>
    <xf numFmtId="2" fontId="69" fillId="0" borderId="124" xfId="4" applyNumberFormat="1" applyFont="1" applyFill="1" applyBorder="1" applyAlignment="1">
      <alignment horizontal="center" vertical="center"/>
    </xf>
    <xf numFmtId="0" fontId="69" fillId="0" borderId="124" xfId="4" applyFont="1" applyFill="1" applyBorder="1" applyAlignment="1">
      <alignment horizontal="center" vertical="center"/>
    </xf>
    <xf numFmtId="165" fontId="3" fillId="0" borderId="124" xfId="4" applyNumberFormat="1" applyBorder="1" applyAlignment="1">
      <alignment horizontal="center" vertical="center"/>
    </xf>
    <xf numFmtId="165" fontId="3" fillId="0" borderId="0" xfId="4" applyNumberFormat="1" applyBorder="1" applyAlignment="1">
      <alignment horizontal="center" vertical="center"/>
    </xf>
    <xf numFmtId="0" fontId="48" fillId="0" borderId="0" xfId="4" applyFont="1" applyBorder="1" applyAlignment="1">
      <alignment horizontal="center" vertical="center"/>
    </xf>
    <xf numFmtId="0" fontId="3" fillId="0" borderId="148" xfId="4" applyBorder="1" applyAlignment="1">
      <alignment horizontal="center" vertical="center"/>
    </xf>
    <xf numFmtId="2" fontId="69" fillId="0" borderId="0" xfId="4" applyNumberFormat="1" applyFont="1" applyFill="1" applyBorder="1" applyAlignment="1">
      <alignment horizontal="center" vertical="center"/>
    </xf>
    <xf numFmtId="2" fontId="3" fillId="0" borderId="0" xfId="4" applyNumberFormat="1" applyFill="1" applyBorder="1" applyAlignment="1">
      <alignment horizontal="center" vertical="center"/>
    </xf>
    <xf numFmtId="0" fontId="43" fillId="0" borderId="150" xfId="4" applyFont="1" applyFill="1" applyBorder="1" applyAlignment="1">
      <alignment vertical="center"/>
    </xf>
    <xf numFmtId="0" fontId="3" fillId="0" borderId="0" xfId="4" applyBorder="1" applyAlignment="1">
      <alignment horizontal="center"/>
    </xf>
    <xf numFmtId="0" fontId="38" fillId="0" borderId="0" xfId="4" applyFont="1" applyFill="1" applyBorder="1" applyAlignment="1">
      <alignment horizontal="right" vertical="center"/>
    </xf>
    <xf numFmtId="0" fontId="3" fillId="0" borderId="150" xfId="4" applyBorder="1" applyAlignment="1">
      <alignment horizontal="center" vertical="center"/>
    </xf>
    <xf numFmtId="0" fontId="3" fillId="0" borderId="151" xfId="4" applyBorder="1" applyAlignment="1">
      <alignment horizontal="center" vertical="center"/>
    </xf>
    <xf numFmtId="2" fontId="49" fillId="0" borderId="0" xfId="4" applyNumberFormat="1" applyFont="1" applyFill="1" applyBorder="1" applyAlignment="1">
      <alignment horizontal="center" vertical="center"/>
    </xf>
    <xf numFmtId="0" fontId="38" fillId="0" borderId="0" xfId="4" applyFont="1" applyFill="1" applyBorder="1" applyAlignment="1">
      <alignment horizontal="center" vertical="center"/>
    </xf>
    <xf numFmtId="4" fontId="38" fillId="0" borderId="0" xfId="4" applyNumberFormat="1" applyFont="1" applyFill="1" applyBorder="1" applyAlignment="1">
      <alignment horizontal="center" vertical="center"/>
    </xf>
    <xf numFmtId="0" fontId="78" fillId="0" borderId="0" xfId="4" applyFont="1" applyFill="1" applyBorder="1" applyAlignment="1">
      <alignment vertical="center"/>
    </xf>
    <xf numFmtId="0" fontId="47" fillId="0" borderId="155" xfId="4" applyFont="1" applyFill="1" applyBorder="1" applyAlignment="1">
      <alignment horizontal="center" vertical="center"/>
    </xf>
    <xf numFmtId="0" fontId="38" fillId="0" borderId="128" xfId="4" applyFont="1" applyBorder="1" applyAlignment="1">
      <alignment horizontal="center" vertical="center" wrapText="1"/>
    </xf>
    <xf numFmtId="0" fontId="38" fillId="0" borderId="156" xfId="4" applyFont="1" applyBorder="1" applyAlignment="1">
      <alignment horizontal="center" vertical="center" wrapText="1"/>
    </xf>
    <xf numFmtId="0" fontId="42" fillId="0" borderId="157" xfId="4" applyFont="1" applyBorder="1" applyAlignment="1">
      <alignment horizontal="center" vertical="center" wrapText="1"/>
    </xf>
    <xf numFmtId="0" fontId="42" fillId="0" borderId="156" xfId="4" applyFont="1" applyFill="1" applyBorder="1" applyAlignment="1">
      <alignment horizontal="center" vertical="center" wrapText="1"/>
    </xf>
    <xf numFmtId="0" fontId="82" fillId="0" borderId="125" xfId="4" applyFont="1" applyFill="1" applyBorder="1" applyAlignment="1">
      <alignment horizontal="center" vertical="center" wrapText="1"/>
    </xf>
    <xf numFmtId="0" fontId="82" fillId="0" borderId="126" xfId="4" applyFont="1" applyFill="1" applyBorder="1" applyAlignment="1">
      <alignment horizontal="center" vertical="center" wrapText="1"/>
    </xf>
    <xf numFmtId="0" fontId="82" fillId="6" borderId="126" xfId="4" applyFont="1" applyFill="1" applyBorder="1" applyAlignment="1">
      <alignment horizontal="center" vertical="center" wrapText="1"/>
    </xf>
    <xf numFmtId="0" fontId="84" fillId="0" borderId="158" xfId="4" applyFont="1" applyBorder="1" applyAlignment="1">
      <alignment horizontal="center" vertical="center" wrapText="1"/>
    </xf>
    <xf numFmtId="0" fontId="64" fillId="11" borderId="128" xfId="4" applyFont="1" applyFill="1" applyBorder="1" applyAlignment="1">
      <alignment horizontal="center" vertical="center" wrapText="1"/>
    </xf>
    <xf numFmtId="0" fontId="73" fillId="17" borderId="127" xfId="4" applyFont="1" applyFill="1" applyBorder="1" applyAlignment="1">
      <alignment horizontal="center" vertical="center" wrapText="1"/>
    </xf>
    <xf numFmtId="0" fontId="73" fillId="0" borderId="159" xfId="4" applyFont="1" applyFill="1" applyBorder="1" applyAlignment="1">
      <alignment horizontal="center" vertical="center" wrapText="1"/>
    </xf>
    <xf numFmtId="0" fontId="88" fillId="0" borderId="0" xfId="4" applyFont="1" applyFill="1" applyBorder="1" applyAlignment="1">
      <alignment horizontal="center" vertical="center" wrapText="1"/>
    </xf>
    <xf numFmtId="0" fontId="73" fillId="0" borderId="0" xfId="4" applyFont="1" applyFill="1" applyBorder="1" applyAlignment="1">
      <alignment horizontal="center" vertical="center" wrapText="1"/>
    </xf>
    <xf numFmtId="0" fontId="49" fillId="0" borderId="140" xfId="4" applyFont="1" applyFill="1" applyBorder="1" applyAlignment="1">
      <alignment horizontal="left" vertical="center"/>
    </xf>
    <xf numFmtId="165" fontId="38" fillId="0" borderId="160" xfId="4" applyNumberFormat="1" applyFont="1" applyFill="1" applyBorder="1" applyAlignment="1">
      <alignment horizontal="center" vertical="center"/>
    </xf>
    <xf numFmtId="166" fontId="39" fillId="0" borderId="161" xfId="4" applyNumberFormat="1" applyFont="1" applyFill="1" applyBorder="1" applyAlignment="1">
      <alignment horizontal="center" vertical="center"/>
    </xf>
    <xf numFmtId="2" fontId="46" fillId="0" borderId="162" xfId="4" applyNumberFormat="1" applyFont="1" applyBorder="1" applyAlignment="1">
      <alignment horizontal="center" vertical="center"/>
    </xf>
    <xf numFmtId="166" fontId="39" fillId="0" borderId="161" xfId="4" applyNumberFormat="1" applyFont="1" applyBorder="1" applyAlignment="1">
      <alignment horizontal="center" vertical="center"/>
    </xf>
    <xf numFmtId="2" fontId="46" fillId="0" borderId="162" xfId="4" applyNumberFormat="1" applyFont="1" applyFill="1" applyBorder="1" applyAlignment="1">
      <alignment horizontal="center" vertical="center"/>
    </xf>
    <xf numFmtId="166" fontId="39" fillId="0" borderId="123" xfId="4" applyNumberFormat="1" applyFont="1" applyFill="1" applyBorder="1" applyAlignment="1">
      <alignment horizontal="center" vertical="center"/>
    </xf>
    <xf numFmtId="167" fontId="73" fillId="0" borderId="123" xfId="4" applyNumberFormat="1" applyFont="1" applyFill="1" applyBorder="1" applyAlignment="1">
      <alignment horizontal="center" vertical="center"/>
    </xf>
    <xf numFmtId="164" fontId="82" fillId="0" borderId="163" xfId="4" applyNumberFormat="1" applyFont="1" applyFill="1" applyBorder="1" applyAlignment="1">
      <alignment horizontal="center" vertical="center"/>
    </xf>
    <xf numFmtId="0" fontId="3" fillId="11" borderId="160" xfId="4" applyFill="1" applyBorder="1" applyAlignment="1">
      <alignment horizontal="center" vertical="center"/>
    </xf>
    <xf numFmtId="2" fontId="3" fillId="0" borderId="146" xfId="4" applyNumberFormat="1" applyFill="1" applyBorder="1" applyAlignment="1">
      <alignment horizontal="center" vertical="center"/>
    </xf>
    <xf numFmtId="1" fontId="3" fillId="0" borderId="164" xfId="4" applyNumberFormat="1" applyFill="1" applyBorder="1" applyAlignment="1">
      <alignment horizontal="center" vertical="center"/>
    </xf>
    <xf numFmtId="0" fontId="49" fillId="0" borderId="103" xfId="4" applyFont="1" applyFill="1" applyBorder="1" applyAlignment="1">
      <alignment horizontal="left" vertical="center"/>
    </xf>
    <xf numFmtId="165" fontId="38" fillId="0" borderId="7" xfId="4" applyNumberFormat="1" applyFont="1" applyFill="1" applyBorder="1" applyAlignment="1">
      <alignment horizontal="center" vertical="center"/>
    </xf>
    <xf numFmtId="2" fontId="46" fillId="0" borderId="165" xfId="4" applyNumberFormat="1" applyFont="1" applyFill="1" applyBorder="1" applyAlignment="1">
      <alignment horizontal="center" vertical="center"/>
    </xf>
    <xf numFmtId="0" fontId="3" fillId="11" borderId="7" xfId="4" applyFill="1" applyBorder="1" applyAlignment="1">
      <alignment horizontal="center" vertical="center"/>
    </xf>
    <xf numFmtId="2" fontId="3" fillId="0" borderId="70" xfId="4" applyNumberFormat="1" applyFill="1" applyBorder="1" applyAlignment="1">
      <alignment horizontal="center" vertical="center"/>
    </xf>
    <xf numFmtId="1" fontId="3" fillId="0" borderId="166" xfId="4" applyNumberFormat="1" applyFill="1" applyBorder="1" applyAlignment="1">
      <alignment horizontal="center" vertical="center"/>
    </xf>
    <xf numFmtId="0" fontId="38" fillId="0" borderId="0" xfId="4" applyFont="1" applyFill="1" applyBorder="1" applyAlignment="1">
      <alignment horizontal="center"/>
    </xf>
    <xf numFmtId="0" fontId="49" fillId="0" borderId="167" xfId="4" applyFont="1" applyFill="1" applyBorder="1" applyAlignment="1">
      <alignment horizontal="left" vertical="center"/>
    </xf>
    <xf numFmtId="165" fontId="38" fillId="0" borderId="168" xfId="4" applyNumberFormat="1" applyFont="1" applyFill="1" applyBorder="1" applyAlignment="1">
      <alignment horizontal="center" vertical="center"/>
    </xf>
    <xf numFmtId="166" fontId="39" fillId="0" borderId="169" xfId="4" applyNumberFormat="1" applyFont="1" applyFill="1" applyBorder="1" applyAlignment="1">
      <alignment horizontal="center" vertical="center"/>
    </xf>
    <xf numFmtId="2" fontId="46" fillId="0" borderId="170" xfId="4" applyNumberFormat="1" applyFont="1" applyBorder="1" applyAlignment="1">
      <alignment horizontal="center" vertical="center"/>
    </xf>
    <xf numFmtId="166" fontId="39" fillId="0" borderId="169" xfId="4" applyNumberFormat="1" applyFont="1" applyBorder="1" applyAlignment="1">
      <alignment horizontal="center" vertical="center"/>
    </xf>
    <xf numFmtId="2" fontId="46" fillId="0" borderId="171" xfId="4" applyNumberFormat="1" applyFont="1" applyFill="1" applyBorder="1" applyAlignment="1">
      <alignment horizontal="center" vertical="center"/>
    </xf>
    <xf numFmtId="166" fontId="39" fillId="0" borderId="139" xfId="4" applyNumberFormat="1" applyFont="1" applyFill="1" applyBorder="1" applyAlignment="1">
      <alignment horizontal="center" vertical="center"/>
    </xf>
    <xf numFmtId="167" fontId="73" fillId="0" borderId="139" xfId="4" applyNumberFormat="1" applyFont="1" applyFill="1" applyBorder="1" applyAlignment="1">
      <alignment horizontal="center" vertical="center"/>
    </xf>
    <xf numFmtId="164" fontId="82" fillId="0" borderId="172" xfId="4" applyNumberFormat="1" applyFont="1" applyFill="1" applyBorder="1" applyAlignment="1">
      <alignment horizontal="center" vertical="center"/>
    </xf>
    <xf numFmtId="0" fontId="3" fillId="11" borderId="168" xfId="4" applyFill="1" applyBorder="1" applyAlignment="1">
      <alignment horizontal="center" vertical="center"/>
    </xf>
    <xf numFmtId="2" fontId="3" fillId="0" borderId="173" xfId="4" applyNumberFormat="1" applyFill="1" applyBorder="1" applyAlignment="1">
      <alignment horizontal="center" vertical="center"/>
    </xf>
    <xf numFmtId="1" fontId="3" fillId="0" borderId="174" xfId="4" applyNumberFormat="1" applyFill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20" fillId="0" borderId="175" xfId="0" applyNumberFormat="1" applyFont="1" applyFill="1" applyBorder="1" applyAlignment="1">
      <alignment horizontal="center" vertical="center"/>
    </xf>
    <xf numFmtId="0" fontId="12" fillId="0" borderId="176" xfId="0" applyNumberFormat="1" applyFont="1" applyBorder="1" applyAlignment="1">
      <alignment horizontal="center" vertical="center"/>
    </xf>
    <xf numFmtId="0" fontId="8" fillId="0" borderId="68" xfId="0" applyNumberFormat="1" applyFont="1" applyBorder="1" applyAlignment="1">
      <alignment horizontal="center" vertical="center"/>
    </xf>
    <xf numFmtId="0" fontId="8" fillId="0" borderId="70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22" fillId="0" borderId="15" xfId="0" applyNumberFormat="1" applyFont="1" applyBorder="1" applyAlignment="1">
      <alignment horizontal="center" vertical="center"/>
    </xf>
    <xf numFmtId="2" fontId="22" fillId="0" borderId="16" xfId="0" applyNumberFormat="1" applyFont="1" applyBorder="1" applyAlignment="1">
      <alignment horizontal="center" vertical="center"/>
    </xf>
    <xf numFmtId="0" fontId="74" fillId="0" borderId="181" xfId="4" applyFont="1" applyFill="1" applyBorder="1" applyAlignment="1">
      <alignment horizontal="left" vertical="center"/>
    </xf>
    <xf numFmtId="0" fontId="38" fillId="0" borderId="182" xfId="4" applyFont="1" applyFill="1" applyBorder="1" applyAlignment="1">
      <alignment horizontal="right" vertical="center"/>
    </xf>
    <xf numFmtId="0" fontId="46" fillId="0" borderId="183" xfId="4" applyFont="1" applyFill="1" applyBorder="1" applyAlignment="1">
      <alignment horizontal="left" vertical="center"/>
    </xf>
    <xf numFmtId="0" fontId="38" fillId="0" borderId="184" xfId="4" applyFont="1" applyFill="1" applyBorder="1" applyAlignment="1">
      <alignment horizontal="right" vertical="center"/>
    </xf>
    <xf numFmtId="0" fontId="2" fillId="0" borderId="183" xfId="4" applyFont="1" applyBorder="1"/>
    <xf numFmtId="0" fontId="76" fillId="0" borderId="185" xfId="4" applyFont="1" applyFill="1" applyBorder="1" applyAlignment="1">
      <alignment horizontal="left" vertical="center"/>
    </xf>
    <xf numFmtId="2" fontId="49" fillId="15" borderId="186" xfId="4" applyNumberFormat="1" applyFont="1" applyFill="1" applyBorder="1" applyAlignment="1">
      <alignment horizontal="center" vertical="center"/>
    </xf>
    <xf numFmtId="166" fontId="42" fillId="18" borderId="184" xfId="4" applyNumberFormat="1" applyFont="1" applyFill="1" applyBorder="1" applyAlignment="1">
      <alignment horizontal="right" vertical="center"/>
    </xf>
    <xf numFmtId="164" fontId="16" fillId="10" borderId="45" xfId="0" applyNumberFormat="1" applyFont="1" applyFill="1" applyBorder="1" applyAlignment="1">
      <alignment horizontal="center" vertical="center"/>
    </xf>
    <xf numFmtId="2" fontId="16" fillId="10" borderId="46" xfId="0" applyNumberFormat="1" applyFont="1" applyFill="1" applyBorder="1" applyAlignment="1">
      <alignment horizontal="center" vertical="center"/>
    </xf>
    <xf numFmtId="2" fontId="18" fillId="10" borderId="47" xfId="0" applyNumberFormat="1" applyFont="1" applyFill="1" applyBorder="1" applyAlignment="1">
      <alignment horizontal="center" vertical="center"/>
    </xf>
    <xf numFmtId="2" fontId="18" fillId="10" borderId="48" xfId="0" applyNumberFormat="1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73" fillId="21" borderId="0" xfId="4" applyFont="1" applyFill="1" applyBorder="1" applyAlignment="1">
      <alignment horizontal="left" vertical="center" wrapText="1"/>
    </xf>
    <xf numFmtId="2" fontId="46" fillId="0" borderId="0" xfId="4" applyNumberFormat="1" applyFont="1" applyFill="1" applyBorder="1" applyAlignment="1">
      <alignment horizontal="center" vertical="center"/>
    </xf>
    <xf numFmtId="0" fontId="49" fillId="0" borderId="0" xfId="4" applyFont="1" applyFill="1" applyBorder="1" applyAlignment="1">
      <alignment horizontal="center"/>
    </xf>
    <xf numFmtId="0" fontId="46" fillId="0" borderId="0" xfId="4" applyFont="1" applyFill="1" applyBorder="1" applyAlignment="1">
      <alignment horizontal="center"/>
    </xf>
    <xf numFmtId="165" fontId="46" fillId="0" borderId="0" xfId="4" applyNumberFormat="1" applyFont="1" applyFill="1" applyBorder="1" applyAlignment="1">
      <alignment horizontal="center" vertical="center"/>
    </xf>
    <xf numFmtId="0" fontId="8" fillId="0" borderId="102" xfId="0" applyFont="1" applyBorder="1" applyAlignment="1">
      <alignment horizontal="left" vertical="center"/>
    </xf>
    <xf numFmtId="0" fontId="63" fillId="0" borderId="187" xfId="0" applyFont="1" applyBorder="1" applyAlignment="1">
      <alignment horizontal="left" vertical="center" wrapText="1"/>
    </xf>
    <xf numFmtId="0" fontId="90" fillId="21" borderId="0" xfId="4" applyFont="1" applyFill="1" applyBorder="1" applyAlignment="1">
      <alignment vertical="center"/>
    </xf>
    <xf numFmtId="0" fontId="16" fillId="0" borderId="84" xfId="0" applyFont="1" applyFill="1" applyBorder="1" applyAlignment="1">
      <alignment horizontal="center" vertical="center"/>
    </xf>
    <xf numFmtId="164" fontId="21" fillId="0" borderId="32" xfId="0" applyNumberFormat="1" applyFont="1" applyBorder="1" applyAlignment="1">
      <alignment horizontal="center" vertical="center"/>
    </xf>
    <xf numFmtId="164" fontId="8" fillId="0" borderId="5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8" fillId="0" borderId="5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9" fillId="0" borderId="42" xfId="0" applyNumberFormat="1" applyFont="1" applyBorder="1" applyAlignment="1">
      <alignment horizontal="center" vertical="center"/>
    </xf>
    <xf numFmtId="164" fontId="8" fillId="0" borderId="102" xfId="0" applyNumberFormat="1" applyFont="1" applyBorder="1" applyAlignment="1">
      <alignment horizontal="center" vertical="center"/>
    </xf>
    <xf numFmtId="164" fontId="8" fillId="0" borderId="68" xfId="0" applyNumberFormat="1" applyFont="1" applyBorder="1" applyAlignment="1">
      <alignment horizontal="center" vertical="center"/>
    </xf>
    <xf numFmtId="164" fontId="8" fillId="0" borderId="103" xfId="0" applyNumberFormat="1" applyFont="1" applyBorder="1" applyAlignment="1">
      <alignment horizontal="center" vertical="center"/>
    </xf>
    <xf numFmtId="164" fontId="8" fillId="0" borderId="70" xfId="0" applyNumberFormat="1" applyFont="1" applyBorder="1" applyAlignment="1">
      <alignment horizontal="center" vertical="center"/>
    </xf>
    <xf numFmtId="164" fontId="8" fillId="0" borderId="67" xfId="0" applyNumberFormat="1" applyFont="1" applyFill="1" applyBorder="1" applyAlignment="1">
      <alignment horizontal="center" vertical="center"/>
    </xf>
    <xf numFmtId="164" fontId="8" fillId="0" borderId="57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188" xfId="0" applyBorder="1" applyAlignment="1">
      <alignment horizontal="left" vertical="center"/>
    </xf>
    <xf numFmtId="0" fontId="8" fillId="0" borderId="189" xfId="0" applyFont="1" applyBorder="1" applyAlignment="1">
      <alignment horizontal="center" vertical="center"/>
    </xf>
    <xf numFmtId="1" fontId="0" fillId="0" borderId="0" xfId="0" applyNumberFormat="1"/>
    <xf numFmtId="1" fontId="15" fillId="0" borderId="11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59" fillId="8" borderId="0" xfId="0" applyFont="1" applyFill="1" applyAlignment="1">
      <alignment horizontal="center" vertical="center" wrapText="1"/>
    </xf>
    <xf numFmtId="0" fontId="17" fillId="19" borderId="178" xfId="0" applyFont="1" applyFill="1" applyBorder="1" applyAlignment="1">
      <alignment horizontal="center" vertical="center" wrapText="1"/>
    </xf>
    <xf numFmtId="0" fontId="17" fillId="19" borderId="179" xfId="0" applyFont="1" applyFill="1" applyBorder="1" applyAlignment="1">
      <alignment horizontal="center" vertical="center" wrapText="1"/>
    </xf>
    <xf numFmtId="0" fontId="17" fillId="19" borderId="180" xfId="0" applyFont="1" applyFill="1" applyBorder="1" applyAlignment="1">
      <alignment horizontal="center" vertical="center" wrapText="1"/>
    </xf>
    <xf numFmtId="0" fontId="24" fillId="0" borderId="92" xfId="0" applyFont="1" applyBorder="1" applyAlignment="1">
      <alignment horizontal="center" vertical="center" wrapText="1"/>
    </xf>
    <xf numFmtId="0" fontId="24" fillId="0" borderId="9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7" fillId="20" borderId="94" xfId="0" applyFont="1" applyFill="1" applyBorder="1" applyAlignment="1">
      <alignment horizontal="center" vertical="center" wrapText="1"/>
    </xf>
    <xf numFmtId="0" fontId="17" fillId="20" borderId="95" xfId="0" applyFont="1" applyFill="1" applyBorder="1" applyAlignment="1">
      <alignment horizontal="center" vertical="center" wrapText="1"/>
    </xf>
    <xf numFmtId="0" fontId="17" fillId="20" borderId="96" xfId="0" applyFont="1" applyFill="1" applyBorder="1" applyAlignment="1">
      <alignment horizontal="center" vertical="center" wrapText="1"/>
    </xf>
    <xf numFmtId="0" fontId="17" fillId="20" borderId="99" xfId="0" applyFont="1" applyFill="1" applyBorder="1" applyAlignment="1">
      <alignment horizontal="center" vertical="center"/>
    </xf>
    <xf numFmtId="0" fontId="17" fillId="20" borderId="95" xfId="0" applyFont="1" applyFill="1" applyBorder="1" applyAlignment="1">
      <alignment horizontal="center" vertical="center"/>
    </xf>
    <xf numFmtId="0" fontId="17" fillId="20" borderId="177" xfId="0" applyFont="1" applyFill="1" applyBorder="1" applyAlignment="1">
      <alignment horizontal="center" vertical="center"/>
    </xf>
    <xf numFmtId="0" fontId="21" fillId="0" borderId="97" xfId="0" applyFont="1" applyBorder="1" applyAlignment="1">
      <alignment horizontal="center" vertical="center"/>
    </xf>
    <xf numFmtId="0" fontId="21" fillId="0" borderId="88" xfId="0" applyFont="1" applyBorder="1" applyAlignment="1">
      <alignment horizontal="center" vertical="center"/>
    </xf>
    <xf numFmtId="0" fontId="21" fillId="0" borderId="89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17" fillId="10" borderId="91" xfId="0" applyFont="1" applyFill="1" applyBorder="1" applyAlignment="1">
      <alignment horizontal="center" vertical="center" wrapText="1"/>
    </xf>
    <xf numFmtId="0" fontId="17" fillId="10" borderId="4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17" fillId="2" borderId="94" xfId="0" applyFont="1" applyFill="1" applyBorder="1" applyAlignment="1">
      <alignment horizontal="center" vertical="center"/>
    </xf>
    <xf numFmtId="0" fontId="17" fillId="2" borderId="95" xfId="0" applyFont="1" applyFill="1" applyBorder="1" applyAlignment="1">
      <alignment horizontal="center" vertical="center"/>
    </xf>
    <xf numFmtId="0" fontId="17" fillId="2" borderId="96" xfId="0" applyFont="1" applyFill="1" applyBorder="1" applyAlignment="1">
      <alignment horizontal="center" vertical="center"/>
    </xf>
    <xf numFmtId="0" fontId="17" fillId="4" borderId="90" xfId="0" applyFont="1" applyFill="1" applyBorder="1" applyAlignment="1">
      <alignment horizontal="center" vertical="center" wrapText="1"/>
    </xf>
    <xf numFmtId="0" fontId="17" fillId="4" borderId="98" xfId="0" applyFont="1" applyFill="1" applyBorder="1" applyAlignment="1">
      <alignment horizontal="center" vertical="center" wrapText="1"/>
    </xf>
    <xf numFmtId="0" fontId="17" fillId="2" borderId="99" xfId="0" applyFont="1" applyFill="1" applyBorder="1" applyAlignment="1">
      <alignment horizontal="center" vertical="center"/>
    </xf>
    <xf numFmtId="0" fontId="21" fillId="0" borderId="55" xfId="0" applyFont="1" applyBorder="1" applyAlignment="1">
      <alignment horizontal="center" vertical="center" wrapText="1"/>
    </xf>
    <xf numFmtId="0" fontId="17" fillId="2" borderId="9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7" fillId="2" borderId="99" xfId="0" applyFont="1" applyFill="1" applyBorder="1" applyAlignment="1">
      <alignment horizontal="center" vertical="center" wrapText="1"/>
    </xf>
    <xf numFmtId="0" fontId="17" fillId="2" borderId="9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1" fillId="3" borderId="115" xfId="0" applyFont="1" applyFill="1" applyBorder="1" applyAlignment="1">
      <alignment horizontal="center" vertical="center"/>
    </xf>
    <xf numFmtId="0" fontId="31" fillId="3" borderId="116" xfId="0" applyFont="1" applyFill="1" applyBorder="1" applyAlignment="1">
      <alignment horizontal="center" vertical="center"/>
    </xf>
    <xf numFmtId="0" fontId="31" fillId="3" borderId="117" xfId="0" applyFont="1" applyFill="1" applyBorder="1" applyAlignment="1">
      <alignment horizontal="center" vertical="center"/>
    </xf>
    <xf numFmtId="0" fontId="17" fillId="2" borderId="114" xfId="0" applyFont="1" applyFill="1" applyBorder="1" applyAlignment="1">
      <alignment horizontal="center" vertical="center"/>
    </xf>
    <xf numFmtId="0" fontId="17" fillId="2" borderId="118" xfId="0" applyFont="1" applyFill="1" applyBorder="1" applyAlignment="1">
      <alignment horizontal="center" vertical="center"/>
    </xf>
    <xf numFmtId="0" fontId="17" fillId="2" borderId="119" xfId="0" applyFont="1" applyFill="1" applyBorder="1" applyAlignment="1">
      <alignment horizontal="center" vertical="center"/>
    </xf>
    <xf numFmtId="0" fontId="45" fillId="6" borderId="152" xfId="4" applyFont="1" applyFill="1" applyBorder="1" applyAlignment="1">
      <alignment horizontal="center" vertical="center"/>
    </xf>
    <xf numFmtId="0" fontId="45" fillId="6" borderId="153" xfId="4" applyFont="1" applyFill="1" applyBorder="1" applyAlignment="1">
      <alignment horizontal="center" vertical="center"/>
    </xf>
    <xf numFmtId="0" fontId="45" fillId="6" borderId="154" xfId="4" applyFont="1" applyFill="1" applyBorder="1" applyAlignment="1">
      <alignment horizontal="center" vertical="center"/>
    </xf>
    <xf numFmtId="0" fontId="77" fillId="16" borderId="152" xfId="4" applyFont="1" applyFill="1" applyBorder="1" applyAlignment="1">
      <alignment horizontal="center" vertical="center"/>
    </xf>
    <xf numFmtId="0" fontId="77" fillId="16" borderId="153" xfId="4" applyFont="1" applyFill="1" applyBorder="1" applyAlignment="1">
      <alignment horizontal="center" vertical="center"/>
    </xf>
    <xf numFmtId="0" fontId="77" fillId="16" borderId="154" xfId="4" applyFont="1" applyFill="1" applyBorder="1" applyAlignment="1">
      <alignment horizontal="center" vertical="center"/>
    </xf>
    <xf numFmtId="14" fontId="65" fillId="6" borderId="0" xfId="4" applyNumberFormat="1" applyFont="1" applyFill="1" applyBorder="1" applyAlignment="1">
      <alignment horizontal="center" vertical="center"/>
    </xf>
    <xf numFmtId="0" fontId="66" fillId="3" borderId="143" xfId="4" applyFont="1" applyFill="1" applyBorder="1" applyAlignment="1">
      <alignment horizontal="center" vertical="center" wrapText="1"/>
    </xf>
    <xf numFmtId="0" fontId="66" fillId="3" borderId="144" xfId="4" applyFont="1" applyFill="1" applyBorder="1" applyAlignment="1">
      <alignment horizontal="center" vertical="center" wrapText="1"/>
    </xf>
    <xf numFmtId="0" fontId="69" fillId="0" borderId="123" xfId="4" applyFont="1" applyBorder="1" applyAlignment="1">
      <alignment horizontal="center" vertical="center"/>
    </xf>
    <xf numFmtId="0" fontId="75" fillId="14" borderId="149" xfId="4" applyFont="1" applyFill="1" applyBorder="1" applyAlignment="1">
      <alignment horizontal="center" vertical="center" textRotation="90"/>
    </xf>
    <xf numFmtId="0" fontId="43" fillId="0" borderId="183" xfId="4" applyFont="1" applyFill="1" applyBorder="1" applyAlignment="1">
      <alignment horizontal="left" vertical="center"/>
    </xf>
    <xf numFmtId="0" fontId="43" fillId="0" borderId="184" xfId="4" applyFont="1" applyFill="1" applyBorder="1" applyAlignment="1">
      <alignment horizontal="left" vertical="center"/>
    </xf>
    <xf numFmtId="0" fontId="8" fillId="0" borderId="190" xfId="0" applyFont="1" applyBorder="1" applyAlignment="1">
      <alignment horizontal="center" vertical="center"/>
    </xf>
    <xf numFmtId="0" fontId="8" fillId="0" borderId="191" xfId="0" applyFont="1" applyBorder="1" applyAlignment="1">
      <alignment horizontal="center" vertical="center"/>
    </xf>
    <xf numFmtId="1" fontId="5" fillId="0" borderId="192" xfId="0" applyNumberFormat="1" applyFont="1" applyBorder="1" applyAlignment="1">
      <alignment horizontal="center" vertical="center"/>
    </xf>
    <xf numFmtId="1" fontId="14" fillId="0" borderId="193" xfId="0" applyNumberFormat="1" applyFont="1" applyBorder="1" applyAlignment="1">
      <alignment horizontal="center" vertical="center"/>
    </xf>
    <xf numFmtId="1" fontId="8" fillId="0" borderId="194" xfId="0" applyNumberFormat="1" applyFont="1" applyBorder="1" applyAlignment="1">
      <alignment horizontal="center" vertical="center"/>
    </xf>
  </cellXfs>
  <cellStyles count="5">
    <cellStyle name="Hypertextové prepojenie" xfId="2" builtinId="8"/>
    <cellStyle name="Hypertextové prepojenie 2" xfId="3"/>
    <cellStyle name="Normálna 2" xfId="1"/>
    <cellStyle name="normálne" xfId="0" builtinId="0"/>
    <cellStyle name="Normálne 2" xfId="4"/>
  </cellStyles>
  <dxfs count="0"/>
  <tableStyles count="0" defaultTableStyle="TableStyleMedium2" defaultPivotStyle="PivotStyleLight16"/>
  <colors>
    <mruColors>
      <color rgb="FF0000FF"/>
      <color rgb="FFEEECE1"/>
      <color rgb="FFC5D0E6"/>
      <color rgb="FFF0F8FF"/>
      <color rgb="FF9ACEEB"/>
      <color rgb="FFF0FFFF"/>
      <color rgb="FF76FF7A"/>
      <color rgb="FFFFD975"/>
      <color rgb="FFFFA474"/>
      <color rgb="FFFD7C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178598</xdr:colOff>
      <xdr:row>0</xdr:row>
      <xdr:rowOff>119068</xdr:rowOff>
    </xdr:from>
    <xdr:to>
      <xdr:col>18</xdr:col>
      <xdr:colOff>1618598</xdr:colOff>
      <xdr:row>4</xdr:row>
      <xdr:rowOff>132811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8281" t="33160" r="39062" b="33160"/>
        <a:stretch/>
      </xdr:blipFill>
      <xdr:spPr>
        <a:xfrm>
          <a:off x="12287254" y="119068"/>
          <a:ext cx="1440000" cy="1597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webqc.org/mmcalc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27"/>
  <sheetViews>
    <sheetView tabSelected="1" topLeftCell="A2" zoomScaleNormal="100" workbookViewId="0">
      <selection activeCell="D3" sqref="D3"/>
    </sheetView>
  </sheetViews>
  <sheetFormatPr defaultRowHeight="13.2"/>
  <cols>
    <col min="1" max="1" width="8.77734375" style="363"/>
    <col min="2" max="2" width="6.33203125" customWidth="1"/>
    <col min="3" max="3" width="21" customWidth="1"/>
    <col min="4" max="4" width="24.33203125" customWidth="1"/>
    <col min="5" max="13" width="8.5546875" style="1" customWidth="1"/>
    <col min="14" max="14" width="9.109375" style="1" customWidth="1"/>
    <col min="15" max="15" width="8.5546875" style="1" customWidth="1"/>
    <col min="16" max="16" width="8.5546875" customWidth="1"/>
    <col min="17" max="17" width="10" customWidth="1"/>
    <col min="18" max="18" width="8.5546875" customWidth="1"/>
    <col min="19" max="19" width="26.44140625" customWidth="1"/>
  </cols>
  <sheetData>
    <row r="1" spans="1:22" ht="48" customHeight="1">
      <c r="B1" s="365" t="s">
        <v>56</v>
      </c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187"/>
      <c r="T1" s="187"/>
      <c r="U1" s="187"/>
    </row>
    <row r="2" spans="1:22" ht="24.6" customHeight="1">
      <c r="B2" s="366" t="s">
        <v>102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188"/>
      <c r="T2" s="188"/>
      <c r="U2" s="188"/>
      <c r="V2" s="188"/>
    </row>
    <row r="3" spans="1:22" ht="16.2" thickBot="1">
      <c r="B3" s="157"/>
      <c r="C3" s="157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5"/>
      <c r="R3" s="4"/>
      <c r="S3" s="43"/>
    </row>
    <row r="4" spans="1:22" ht="35.25" customHeight="1" thickBot="1">
      <c r="B4" s="372"/>
      <c r="C4" s="173"/>
      <c r="D4" s="31"/>
      <c r="E4" s="373" t="s">
        <v>17</v>
      </c>
      <c r="F4" s="374"/>
      <c r="G4" s="374"/>
      <c r="H4" s="375"/>
      <c r="I4" s="376" t="s">
        <v>19</v>
      </c>
      <c r="J4" s="377"/>
      <c r="K4" s="377"/>
      <c r="L4" s="377"/>
      <c r="M4" s="378"/>
      <c r="N4" s="316"/>
      <c r="O4" s="316"/>
      <c r="P4" s="317"/>
      <c r="R4" s="5"/>
      <c r="U4" s="64"/>
    </row>
    <row r="5" spans="1:22" ht="25.5" customHeight="1">
      <c r="B5" s="372"/>
      <c r="C5" s="173"/>
      <c r="D5" s="31"/>
      <c r="E5" s="379" t="s">
        <v>18</v>
      </c>
      <c r="F5" s="380"/>
      <c r="G5" s="380"/>
      <c r="H5" s="381"/>
      <c r="I5" s="382" t="s">
        <v>18</v>
      </c>
      <c r="J5" s="380"/>
      <c r="K5" s="380"/>
      <c r="L5" s="380"/>
      <c r="M5" s="381"/>
      <c r="N5" s="367" t="s">
        <v>15</v>
      </c>
      <c r="O5" s="368"/>
      <c r="P5" s="369"/>
      <c r="Q5" s="383" t="s">
        <v>10</v>
      </c>
      <c r="R5" s="370" t="s">
        <v>20</v>
      </c>
      <c r="S5" s="44"/>
    </row>
    <row r="6" spans="1:22" ht="25.5" customHeight="1" thickBot="1">
      <c r="B6" s="30"/>
      <c r="C6" s="173"/>
      <c r="D6" s="29"/>
      <c r="E6" s="40">
        <v>1</v>
      </c>
      <c r="F6" s="122">
        <v>2</v>
      </c>
      <c r="G6" s="39">
        <v>3</v>
      </c>
      <c r="H6" s="37" t="s">
        <v>7</v>
      </c>
      <c r="I6" s="38">
        <v>1</v>
      </c>
      <c r="J6" s="122">
        <v>2</v>
      </c>
      <c r="K6" s="122">
        <v>3</v>
      </c>
      <c r="L6" s="39">
        <v>4</v>
      </c>
      <c r="M6" s="37" t="s">
        <v>7</v>
      </c>
      <c r="N6" s="315" t="s">
        <v>97</v>
      </c>
      <c r="O6" s="315" t="s">
        <v>98</v>
      </c>
      <c r="P6" s="37" t="s">
        <v>7</v>
      </c>
      <c r="Q6" s="384"/>
      <c r="R6" s="371"/>
      <c r="S6" s="44"/>
    </row>
    <row r="7" spans="1:22" ht="39" customHeight="1" thickBot="1">
      <c r="A7" s="421" t="s">
        <v>140</v>
      </c>
      <c r="B7" s="41" t="s">
        <v>3</v>
      </c>
      <c r="C7" s="189" t="s">
        <v>16</v>
      </c>
      <c r="D7" s="184" t="s">
        <v>55</v>
      </c>
      <c r="E7" s="52">
        <v>13</v>
      </c>
      <c r="F7" s="123">
        <v>8</v>
      </c>
      <c r="G7" s="36">
        <v>9</v>
      </c>
      <c r="H7" s="42">
        <f t="shared" ref="H7:H22" si="0">SUM(E7:G7)</f>
        <v>30</v>
      </c>
      <c r="I7" s="8">
        <v>3</v>
      </c>
      <c r="J7" s="127">
        <v>3</v>
      </c>
      <c r="K7" s="127">
        <v>13</v>
      </c>
      <c r="L7" s="9">
        <v>11</v>
      </c>
      <c r="M7" s="7">
        <f t="shared" ref="M7:M22" si="1">SUM(I7:L7)</f>
        <v>30</v>
      </c>
      <c r="N7" s="8">
        <v>28</v>
      </c>
      <c r="O7" s="338">
        <v>12</v>
      </c>
      <c r="P7" s="323">
        <f t="shared" ref="P7:P22" si="2">SUM(N7:O7)</f>
        <v>40</v>
      </c>
      <c r="Q7" s="334">
        <f t="shared" ref="Q7:Q22" si="3">H7+M7+P7</f>
        <v>100</v>
      </c>
      <c r="R7" s="45" t="s">
        <v>96</v>
      </c>
      <c r="S7" s="46" t="s">
        <v>22</v>
      </c>
    </row>
    <row r="8" spans="1:22" ht="24" customHeight="1" thickTop="1" thickBot="1">
      <c r="A8" s="423" t="s">
        <v>141</v>
      </c>
      <c r="B8" s="419">
        <v>8</v>
      </c>
      <c r="C8" s="344" t="s">
        <v>113</v>
      </c>
      <c r="D8" s="345" t="s">
        <v>114</v>
      </c>
      <c r="E8" s="67">
        <f>'ACh-list'!G15</f>
        <v>11</v>
      </c>
      <c r="F8" s="124">
        <f>'ACh-list'!K15</f>
        <v>8</v>
      </c>
      <c r="G8" s="68">
        <f>'ACh-list'!O15</f>
        <v>7</v>
      </c>
      <c r="H8" s="70">
        <f t="shared" si="0"/>
        <v>26</v>
      </c>
      <c r="I8" s="69">
        <f>'OCh-list'!E15</f>
        <v>3</v>
      </c>
      <c r="J8" s="358">
        <f>'OCh-list'!H15</f>
        <v>3</v>
      </c>
      <c r="K8" s="358">
        <f>'OCh-list'!L15</f>
        <v>13</v>
      </c>
      <c r="L8" s="359">
        <f>'OCh-list'!P15</f>
        <v>11</v>
      </c>
      <c r="M8" s="172">
        <f t="shared" si="1"/>
        <v>30</v>
      </c>
      <c r="N8" s="69">
        <f>'Prax-list'!K16</f>
        <v>9</v>
      </c>
      <c r="O8" s="68">
        <f>'Prax-list'!Q16</f>
        <v>7</v>
      </c>
      <c r="P8" s="70">
        <f t="shared" si="2"/>
        <v>16</v>
      </c>
      <c r="Q8" s="335">
        <f t="shared" si="3"/>
        <v>72</v>
      </c>
      <c r="R8" s="47" t="s">
        <v>21</v>
      </c>
      <c r="S8" s="360" t="s">
        <v>132</v>
      </c>
    </row>
    <row r="9" spans="1:22" ht="24" customHeight="1" thickTop="1" thickBot="1">
      <c r="A9" s="423" t="s">
        <v>142</v>
      </c>
      <c r="B9" s="420">
        <v>6</v>
      </c>
      <c r="C9" s="185" t="s">
        <v>109</v>
      </c>
      <c r="D9" s="345" t="s">
        <v>110</v>
      </c>
      <c r="E9" s="67">
        <f>'ACh-list'!G13</f>
        <v>6.5</v>
      </c>
      <c r="F9" s="124">
        <f>'ACh-list'!K13</f>
        <v>5.5</v>
      </c>
      <c r="G9" s="68">
        <f>'ACh-list'!O13</f>
        <v>0.5</v>
      </c>
      <c r="H9" s="70">
        <f t="shared" si="0"/>
        <v>12.5</v>
      </c>
      <c r="I9" s="69">
        <f>'OCh-list'!E13</f>
        <v>3</v>
      </c>
      <c r="J9" s="358">
        <f>'OCh-list'!H13</f>
        <v>1</v>
      </c>
      <c r="K9" s="358">
        <f>'OCh-list'!L13</f>
        <v>6</v>
      </c>
      <c r="L9" s="359">
        <f>'OCh-list'!P13</f>
        <v>11</v>
      </c>
      <c r="M9" s="172">
        <f t="shared" si="1"/>
        <v>21</v>
      </c>
      <c r="N9" s="69">
        <f>'Prax-list'!K14</f>
        <v>27</v>
      </c>
      <c r="O9" s="68">
        <f>'Prax-list'!Q14</f>
        <v>10</v>
      </c>
      <c r="P9" s="70">
        <f t="shared" si="2"/>
        <v>37</v>
      </c>
      <c r="Q9" s="335">
        <f t="shared" si="3"/>
        <v>70.5</v>
      </c>
      <c r="R9" s="47" t="s">
        <v>21</v>
      </c>
      <c r="S9" s="186" t="s">
        <v>129</v>
      </c>
    </row>
    <row r="10" spans="1:22" ht="24" customHeight="1" thickTop="1" thickBot="1">
      <c r="A10" s="423" t="s">
        <v>143</v>
      </c>
      <c r="B10" s="420">
        <v>14</v>
      </c>
      <c r="C10" s="185" t="s">
        <v>121</v>
      </c>
      <c r="D10" s="190" t="s">
        <v>110</v>
      </c>
      <c r="E10" s="67">
        <f>'ACh-list'!G20</f>
        <v>7.5</v>
      </c>
      <c r="F10" s="124">
        <f>'ACh-list'!K20</f>
        <v>6.5</v>
      </c>
      <c r="G10" s="68">
        <f>'ACh-list'!O20</f>
        <v>6</v>
      </c>
      <c r="H10" s="70">
        <f t="shared" si="0"/>
        <v>20</v>
      </c>
      <c r="I10" s="69">
        <f>'OCh-list'!E20</f>
        <v>3</v>
      </c>
      <c r="J10" s="358">
        <f>'OCh-list'!H20</f>
        <v>3</v>
      </c>
      <c r="K10" s="358">
        <f>'OCh-list'!L20</f>
        <v>13</v>
      </c>
      <c r="L10" s="359">
        <f>'OCh-list'!P20</f>
        <v>8</v>
      </c>
      <c r="M10" s="172">
        <f t="shared" si="1"/>
        <v>27</v>
      </c>
      <c r="N10" s="69">
        <f>'Prax-list'!K21</f>
        <v>8</v>
      </c>
      <c r="O10" s="68">
        <f>'Prax-list'!Q21</f>
        <v>7.5</v>
      </c>
      <c r="P10" s="70">
        <f t="shared" si="2"/>
        <v>15.5</v>
      </c>
      <c r="Q10" s="335">
        <f t="shared" si="3"/>
        <v>62.5</v>
      </c>
      <c r="R10" s="47" t="s">
        <v>21</v>
      </c>
      <c r="S10" s="186" t="s">
        <v>129</v>
      </c>
    </row>
    <row r="11" spans="1:22" ht="24" customHeight="1" thickTop="1" thickBot="1">
      <c r="A11" s="423" t="s">
        <v>144</v>
      </c>
      <c r="B11" s="420">
        <v>2</v>
      </c>
      <c r="C11" s="185" t="s">
        <v>104</v>
      </c>
      <c r="D11" s="190" t="s">
        <v>124</v>
      </c>
      <c r="E11" s="67">
        <f>'ACh-list'!G9</f>
        <v>4.5</v>
      </c>
      <c r="F11" s="124">
        <f>'ACh-list'!K9</f>
        <v>4.5</v>
      </c>
      <c r="G11" s="68">
        <f>'ACh-list'!O9</f>
        <v>3</v>
      </c>
      <c r="H11" s="70">
        <f t="shared" si="0"/>
        <v>12</v>
      </c>
      <c r="I11" s="69">
        <f>'OCh-list'!E9</f>
        <v>0.5</v>
      </c>
      <c r="J11" s="358">
        <f>'OCh-list'!H9</f>
        <v>3</v>
      </c>
      <c r="K11" s="358">
        <f>'OCh-list'!L9</f>
        <v>5</v>
      </c>
      <c r="L11" s="359">
        <f>'OCh-list'!P9</f>
        <v>10</v>
      </c>
      <c r="M11" s="172">
        <f t="shared" si="1"/>
        <v>18.5</v>
      </c>
      <c r="N11" s="69">
        <f>'Prax-list'!K10</f>
        <v>8</v>
      </c>
      <c r="O11" s="68">
        <f>'Prax-list'!Q10</f>
        <v>9.5</v>
      </c>
      <c r="P11" s="70">
        <f t="shared" si="2"/>
        <v>17.5</v>
      </c>
      <c r="Q11" s="335">
        <f t="shared" si="3"/>
        <v>48</v>
      </c>
      <c r="R11" s="47" t="s">
        <v>21</v>
      </c>
      <c r="S11" s="48" t="s">
        <v>126</v>
      </c>
    </row>
    <row r="12" spans="1:22" ht="24" customHeight="1" thickTop="1" thickBot="1">
      <c r="A12" s="423" t="s">
        <v>145</v>
      </c>
      <c r="B12" s="420">
        <v>4</v>
      </c>
      <c r="C12" s="185" t="s">
        <v>106</v>
      </c>
      <c r="D12" s="190" t="s">
        <v>124</v>
      </c>
      <c r="E12" s="67">
        <f>'ACh-list'!G11</f>
        <v>1</v>
      </c>
      <c r="F12" s="124">
        <f>'ACh-list'!K11</f>
        <v>1</v>
      </c>
      <c r="G12" s="68">
        <f>'ACh-list'!O11</f>
        <v>1.5</v>
      </c>
      <c r="H12" s="70">
        <f t="shared" si="0"/>
        <v>3.5</v>
      </c>
      <c r="I12" s="69">
        <f>'OCh-list'!E11</f>
        <v>0.5</v>
      </c>
      <c r="J12" s="358">
        <f>'OCh-list'!H11</f>
        <v>0</v>
      </c>
      <c r="K12" s="358">
        <f>'OCh-list'!L11</f>
        <v>13</v>
      </c>
      <c r="L12" s="359">
        <f>'OCh-list'!P11</f>
        <v>10</v>
      </c>
      <c r="M12" s="172">
        <f t="shared" si="1"/>
        <v>23.5</v>
      </c>
      <c r="N12" s="69">
        <f>'Prax-list'!K12</f>
        <v>11</v>
      </c>
      <c r="O12" s="68">
        <f>'Prax-list'!Q12</f>
        <v>8</v>
      </c>
      <c r="P12" s="70">
        <f t="shared" si="2"/>
        <v>19</v>
      </c>
      <c r="Q12" s="335">
        <f t="shared" si="3"/>
        <v>46</v>
      </c>
      <c r="R12" s="47" t="s">
        <v>21</v>
      </c>
      <c r="S12" s="186" t="s">
        <v>126</v>
      </c>
    </row>
    <row r="13" spans="1:22" ht="24" customHeight="1" thickTop="1" thickBot="1">
      <c r="A13" s="423" t="s">
        <v>146</v>
      </c>
      <c r="B13" s="420">
        <v>16</v>
      </c>
      <c r="C13" s="185" t="s">
        <v>123</v>
      </c>
      <c r="D13" s="190" t="s">
        <v>117</v>
      </c>
      <c r="E13" s="67">
        <f>'ACh-list'!G22</f>
        <v>10</v>
      </c>
      <c r="F13" s="124">
        <f>'ACh-list'!K22</f>
        <v>3.5</v>
      </c>
      <c r="G13" s="68">
        <f>'ACh-list'!O22</f>
        <v>2.5</v>
      </c>
      <c r="H13" s="70">
        <f t="shared" si="0"/>
        <v>16</v>
      </c>
      <c r="I13" s="69">
        <f>'OCh-list'!E22</f>
        <v>2.5</v>
      </c>
      <c r="J13" s="358">
        <f>'OCh-list'!H22</f>
        <v>0</v>
      </c>
      <c r="K13" s="358">
        <f>'OCh-list'!L22</f>
        <v>0</v>
      </c>
      <c r="L13" s="359">
        <f>'OCh-list'!P22</f>
        <v>9</v>
      </c>
      <c r="M13" s="172">
        <f t="shared" si="1"/>
        <v>11.5</v>
      </c>
      <c r="N13" s="69">
        <f>'Prax-list'!K23</f>
        <v>9</v>
      </c>
      <c r="O13" s="68">
        <f>'Prax-list'!Q23</f>
        <v>5.5</v>
      </c>
      <c r="P13" s="70">
        <f t="shared" si="2"/>
        <v>14.5</v>
      </c>
      <c r="Q13" s="335">
        <f t="shared" si="3"/>
        <v>42</v>
      </c>
      <c r="R13" s="47" t="s">
        <v>21</v>
      </c>
      <c r="S13" s="48" t="s">
        <v>130</v>
      </c>
    </row>
    <row r="14" spans="1:22" ht="24" customHeight="1" thickTop="1" thickBot="1">
      <c r="A14" s="423" t="s">
        <v>147</v>
      </c>
      <c r="B14" s="420">
        <v>9</v>
      </c>
      <c r="C14" s="185" t="s">
        <v>115</v>
      </c>
      <c r="D14" s="190" t="s">
        <v>125</v>
      </c>
      <c r="E14" s="67">
        <f>'ACh-list'!G16</f>
        <v>4</v>
      </c>
      <c r="F14" s="124">
        <f>'ACh-list'!K16</f>
        <v>4</v>
      </c>
      <c r="G14" s="68">
        <f>'ACh-list'!O16</f>
        <v>3.5</v>
      </c>
      <c r="H14" s="70">
        <f t="shared" si="0"/>
        <v>11.5</v>
      </c>
      <c r="I14" s="69">
        <f>'OCh-list'!E16</f>
        <v>2.5</v>
      </c>
      <c r="J14" s="358">
        <f>'OCh-list'!H16</f>
        <v>0</v>
      </c>
      <c r="K14" s="358">
        <f>'OCh-list'!L16</f>
        <v>11</v>
      </c>
      <c r="L14" s="359">
        <f>'OCh-list'!P16</f>
        <v>6</v>
      </c>
      <c r="M14" s="172">
        <f t="shared" si="1"/>
        <v>19.5</v>
      </c>
      <c r="N14" s="69">
        <f>'Prax-list'!K17</f>
        <v>8</v>
      </c>
      <c r="O14" s="68">
        <f>'Prax-list'!Q17</f>
        <v>3</v>
      </c>
      <c r="P14" s="70">
        <f t="shared" si="2"/>
        <v>11</v>
      </c>
      <c r="Q14" s="335">
        <f t="shared" si="3"/>
        <v>42</v>
      </c>
      <c r="R14" s="47" t="s">
        <v>21</v>
      </c>
      <c r="S14" s="186" t="s">
        <v>133</v>
      </c>
    </row>
    <row r="15" spans="1:22" ht="24" customHeight="1" thickTop="1" thickBot="1">
      <c r="A15" s="423" t="s">
        <v>148</v>
      </c>
      <c r="B15" s="420">
        <v>1</v>
      </c>
      <c r="C15" s="185" t="s">
        <v>103</v>
      </c>
      <c r="D15" s="190" t="s">
        <v>124</v>
      </c>
      <c r="E15" s="67">
        <f>'ACh-list'!G8</f>
        <v>4</v>
      </c>
      <c r="F15" s="124">
        <f>'ACh-list'!K8</f>
        <v>4.5</v>
      </c>
      <c r="G15" s="68">
        <f>'ACh-list'!O8</f>
        <v>2</v>
      </c>
      <c r="H15" s="70">
        <f t="shared" si="0"/>
        <v>10.5</v>
      </c>
      <c r="I15" s="69">
        <f>'OCh-list'!E8</f>
        <v>2</v>
      </c>
      <c r="J15" s="358">
        <f>'OCh-list'!H8</f>
        <v>0</v>
      </c>
      <c r="K15" s="358">
        <f>'OCh-list'!L8</f>
        <v>13</v>
      </c>
      <c r="L15" s="359">
        <f>'OCh-list'!P8</f>
        <v>8</v>
      </c>
      <c r="M15" s="172">
        <f t="shared" si="1"/>
        <v>23</v>
      </c>
      <c r="N15" s="69">
        <f>'Prax-list'!K9</f>
        <v>7.5</v>
      </c>
      <c r="O15" s="68">
        <f>'Prax-list'!Q9</f>
        <v>0</v>
      </c>
      <c r="P15" s="70">
        <f t="shared" si="2"/>
        <v>7.5</v>
      </c>
      <c r="Q15" s="335">
        <f t="shared" si="3"/>
        <v>41</v>
      </c>
      <c r="R15" s="47" t="s">
        <v>21</v>
      </c>
      <c r="S15" s="48" t="s">
        <v>126</v>
      </c>
    </row>
    <row r="16" spans="1:22" ht="24" customHeight="1" thickTop="1" thickBot="1">
      <c r="A16" s="423" t="s">
        <v>149</v>
      </c>
      <c r="B16" s="420">
        <v>12</v>
      </c>
      <c r="C16" s="185" t="s">
        <v>119</v>
      </c>
      <c r="D16" s="190" t="s">
        <v>120</v>
      </c>
      <c r="E16" s="67">
        <f>'ACh-list'!G19</f>
        <v>8.5</v>
      </c>
      <c r="F16" s="124">
        <f>'ACh-list'!K19</f>
        <v>6</v>
      </c>
      <c r="G16" s="68">
        <f>'ACh-list'!O19</f>
        <v>5.5</v>
      </c>
      <c r="H16" s="70">
        <f t="shared" si="0"/>
        <v>20</v>
      </c>
      <c r="I16" s="69">
        <f>'OCh-list'!E19</f>
        <v>0</v>
      </c>
      <c r="J16" s="358">
        <f>'OCh-list'!H19</f>
        <v>2</v>
      </c>
      <c r="K16" s="358">
        <f>'OCh-list'!L19</f>
        <v>0</v>
      </c>
      <c r="L16" s="359">
        <f>'OCh-list'!P19</f>
        <v>5</v>
      </c>
      <c r="M16" s="172">
        <f t="shared" si="1"/>
        <v>7</v>
      </c>
      <c r="N16" s="69">
        <f>'Prax-list'!K20</f>
        <v>9</v>
      </c>
      <c r="O16" s="68">
        <f>'Prax-list'!Q20</f>
        <v>4</v>
      </c>
      <c r="P16" s="70">
        <f t="shared" si="2"/>
        <v>13</v>
      </c>
      <c r="Q16" s="335">
        <f t="shared" si="3"/>
        <v>40</v>
      </c>
      <c r="R16" s="47" t="s">
        <v>21</v>
      </c>
      <c r="S16" s="186" t="s">
        <v>135</v>
      </c>
    </row>
    <row r="17" spans="1:20" ht="24" customHeight="1" thickTop="1" thickBot="1">
      <c r="A17" s="423" t="s">
        <v>150</v>
      </c>
      <c r="B17" s="420">
        <v>11</v>
      </c>
      <c r="C17" s="185" t="s">
        <v>118</v>
      </c>
      <c r="D17" s="190" t="s">
        <v>108</v>
      </c>
      <c r="E17" s="67">
        <f>'ACh-list'!G18</f>
        <v>3.5</v>
      </c>
      <c r="F17" s="124">
        <f>'ACh-list'!K18</f>
        <v>3.5</v>
      </c>
      <c r="G17" s="68">
        <f>'ACh-list'!O18</f>
        <v>3</v>
      </c>
      <c r="H17" s="70">
        <f t="shared" si="0"/>
        <v>10</v>
      </c>
      <c r="I17" s="69">
        <f>'OCh-list'!E18</f>
        <v>2.5</v>
      </c>
      <c r="J17" s="358">
        <f>'OCh-list'!H18</f>
        <v>3</v>
      </c>
      <c r="K17" s="358">
        <f>'OCh-list'!L18</f>
        <v>0</v>
      </c>
      <c r="L17" s="359">
        <f>'OCh-list'!P18</f>
        <v>9.5</v>
      </c>
      <c r="M17" s="172">
        <f t="shared" si="1"/>
        <v>15</v>
      </c>
      <c r="N17" s="69">
        <f>'Prax-list'!K19</f>
        <v>9</v>
      </c>
      <c r="O17" s="68">
        <f>'Prax-list'!Q19</f>
        <v>2</v>
      </c>
      <c r="P17" s="70">
        <f t="shared" si="2"/>
        <v>11</v>
      </c>
      <c r="Q17" s="335">
        <f t="shared" si="3"/>
        <v>36</v>
      </c>
      <c r="R17" s="47" t="s">
        <v>136</v>
      </c>
      <c r="S17" s="186" t="s">
        <v>134</v>
      </c>
    </row>
    <row r="18" spans="1:20" ht="24" customHeight="1" thickTop="1" thickBot="1">
      <c r="A18" s="423" t="s">
        <v>151</v>
      </c>
      <c r="B18" s="420">
        <v>7</v>
      </c>
      <c r="C18" s="185" t="s">
        <v>111</v>
      </c>
      <c r="D18" s="190" t="s">
        <v>112</v>
      </c>
      <c r="E18" s="67">
        <f>'ACh-list'!G14</f>
        <v>4.5</v>
      </c>
      <c r="F18" s="124">
        <f>'ACh-list'!K14</f>
        <v>3</v>
      </c>
      <c r="G18" s="68">
        <f>'ACh-list'!O14</f>
        <v>6</v>
      </c>
      <c r="H18" s="70">
        <f t="shared" si="0"/>
        <v>13.5</v>
      </c>
      <c r="I18" s="69">
        <f>'OCh-list'!E14</f>
        <v>0</v>
      </c>
      <c r="J18" s="358">
        <f>'OCh-list'!H14</f>
        <v>3</v>
      </c>
      <c r="K18" s="358">
        <f>'OCh-list'!L14</f>
        <v>0</v>
      </c>
      <c r="L18" s="359">
        <f>'OCh-list'!P14</f>
        <v>6</v>
      </c>
      <c r="M18" s="172">
        <f t="shared" si="1"/>
        <v>9</v>
      </c>
      <c r="N18" s="69">
        <f>'Prax-list'!K15</f>
        <v>9</v>
      </c>
      <c r="O18" s="68">
        <f>'Prax-list'!Q15</f>
        <v>3</v>
      </c>
      <c r="P18" s="70">
        <f t="shared" si="2"/>
        <v>12</v>
      </c>
      <c r="Q18" s="335">
        <f t="shared" si="3"/>
        <v>34.5</v>
      </c>
      <c r="R18" s="47" t="s">
        <v>136</v>
      </c>
      <c r="S18" s="186" t="s">
        <v>131</v>
      </c>
    </row>
    <row r="19" spans="1:20" ht="24" customHeight="1" thickTop="1" thickBot="1">
      <c r="A19" s="423" t="s">
        <v>152</v>
      </c>
      <c r="B19" s="420">
        <v>5</v>
      </c>
      <c r="C19" s="185" t="s">
        <v>107</v>
      </c>
      <c r="D19" s="190" t="s">
        <v>108</v>
      </c>
      <c r="E19" s="67">
        <f>'ACh-list'!G12</f>
        <v>7</v>
      </c>
      <c r="F19" s="124">
        <f>'ACh-list'!K12</f>
        <v>4</v>
      </c>
      <c r="G19" s="68">
        <f>'ACh-list'!O12</f>
        <v>2</v>
      </c>
      <c r="H19" s="70">
        <f t="shared" si="0"/>
        <v>13</v>
      </c>
      <c r="I19" s="69">
        <f>'OCh-list'!E12</f>
        <v>2.5</v>
      </c>
      <c r="J19" s="358">
        <f>'OCh-list'!H12</f>
        <v>1</v>
      </c>
      <c r="K19" s="358">
        <f>'OCh-list'!L12</f>
        <v>0</v>
      </c>
      <c r="L19" s="359">
        <f>'OCh-list'!P12</f>
        <v>8</v>
      </c>
      <c r="M19" s="172">
        <f t="shared" si="1"/>
        <v>11.5</v>
      </c>
      <c r="N19" s="69">
        <f>'Prax-list'!K13</f>
        <v>3</v>
      </c>
      <c r="O19" s="68">
        <f>'Prax-list'!Q13</f>
        <v>2</v>
      </c>
      <c r="P19" s="70">
        <f t="shared" si="2"/>
        <v>5</v>
      </c>
      <c r="Q19" s="335">
        <f t="shared" si="3"/>
        <v>29.5</v>
      </c>
      <c r="R19" s="47" t="s">
        <v>136</v>
      </c>
      <c r="S19" s="186" t="s">
        <v>128</v>
      </c>
    </row>
    <row r="20" spans="1:20" ht="24" customHeight="1" thickTop="1" thickBot="1">
      <c r="A20" s="423" t="s">
        <v>153</v>
      </c>
      <c r="B20" s="420">
        <v>10</v>
      </c>
      <c r="C20" s="185" t="s">
        <v>116</v>
      </c>
      <c r="D20" s="190" t="s">
        <v>117</v>
      </c>
      <c r="E20" s="67">
        <f>'ACh-list'!G17</f>
        <v>2.5</v>
      </c>
      <c r="F20" s="124">
        <f>'ACh-list'!K17</f>
        <v>3.5</v>
      </c>
      <c r="G20" s="68">
        <f>'ACh-list'!O17</f>
        <v>0.5</v>
      </c>
      <c r="H20" s="70">
        <f t="shared" si="0"/>
        <v>6.5</v>
      </c>
      <c r="I20" s="69">
        <f>'OCh-list'!E17</f>
        <v>2.5</v>
      </c>
      <c r="J20" s="358">
        <f>'OCh-list'!H17</f>
        <v>0</v>
      </c>
      <c r="K20" s="358">
        <f>'OCh-list'!L17</f>
        <v>0</v>
      </c>
      <c r="L20" s="359">
        <f>'OCh-list'!P17</f>
        <v>4</v>
      </c>
      <c r="M20" s="172">
        <f t="shared" si="1"/>
        <v>6.5</v>
      </c>
      <c r="N20" s="69">
        <f>'Prax-list'!K18</f>
        <v>6</v>
      </c>
      <c r="O20" s="68">
        <f>'Prax-list'!Q18</f>
        <v>2</v>
      </c>
      <c r="P20" s="70">
        <f t="shared" si="2"/>
        <v>8</v>
      </c>
      <c r="Q20" s="335">
        <f t="shared" si="3"/>
        <v>21</v>
      </c>
      <c r="R20" s="47" t="s">
        <v>136</v>
      </c>
      <c r="S20" s="186" t="s">
        <v>130</v>
      </c>
    </row>
    <row r="21" spans="1:20" ht="24" customHeight="1" thickTop="1" thickBot="1">
      <c r="A21" s="423" t="s">
        <v>154</v>
      </c>
      <c r="B21" s="420">
        <v>15</v>
      </c>
      <c r="C21" s="185" t="s">
        <v>122</v>
      </c>
      <c r="D21" s="190" t="s">
        <v>108</v>
      </c>
      <c r="E21" s="67">
        <f>'ACh-list'!G21</f>
        <v>4.5</v>
      </c>
      <c r="F21" s="124">
        <f>'ACh-list'!K21</f>
        <v>3</v>
      </c>
      <c r="G21" s="68">
        <f>'ACh-list'!O21</f>
        <v>0</v>
      </c>
      <c r="H21" s="70">
        <f t="shared" si="0"/>
        <v>7.5</v>
      </c>
      <c r="I21" s="69">
        <f>'OCh-list'!E21</f>
        <v>0</v>
      </c>
      <c r="J21" s="358">
        <f>'OCh-list'!H21</f>
        <v>0</v>
      </c>
      <c r="K21" s="358">
        <f>'OCh-list'!L21</f>
        <v>0</v>
      </c>
      <c r="L21" s="359">
        <f>'OCh-list'!P21</f>
        <v>6</v>
      </c>
      <c r="M21" s="172">
        <f t="shared" si="1"/>
        <v>6</v>
      </c>
      <c r="N21" s="69">
        <f>'Prax-list'!K22</f>
        <v>5</v>
      </c>
      <c r="O21" s="68">
        <f>'Prax-list'!Q22</f>
        <v>0</v>
      </c>
      <c r="P21" s="70">
        <f t="shared" si="2"/>
        <v>5</v>
      </c>
      <c r="Q21" s="335">
        <f t="shared" si="3"/>
        <v>18.5</v>
      </c>
      <c r="R21" s="47" t="s">
        <v>136</v>
      </c>
      <c r="S21" s="186" t="s">
        <v>134</v>
      </c>
    </row>
    <row r="22" spans="1:20" ht="24" customHeight="1" thickTop="1" thickBot="1">
      <c r="A22" s="423" t="s">
        <v>155</v>
      </c>
      <c r="B22" s="420">
        <v>3</v>
      </c>
      <c r="C22" s="185" t="s">
        <v>137</v>
      </c>
      <c r="D22" s="190" t="s">
        <v>105</v>
      </c>
      <c r="E22" s="67">
        <f>'ACh-list'!G10</f>
        <v>0</v>
      </c>
      <c r="F22" s="124">
        <f>'ACh-list'!K10</f>
        <v>0</v>
      </c>
      <c r="G22" s="68">
        <f>'ACh-list'!O10</f>
        <v>0.5</v>
      </c>
      <c r="H22" s="70">
        <f t="shared" si="0"/>
        <v>0.5</v>
      </c>
      <c r="I22" s="69">
        <f>'OCh-list'!E10</f>
        <v>0</v>
      </c>
      <c r="J22" s="358">
        <f>'OCh-list'!H10</f>
        <v>0</v>
      </c>
      <c r="K22" s="358">
        <f>'OCh-list'!L10</f>
        <v>0</v>
      </c>
      <c r="L22" s="359">
        <f>'OCh-list'!P10</f>
        <v>0</v>
      </c>
      <c r="M22" s="172">
        <f t="shared" si="1"/>
        <v>0</v>
      </c>
      <c r="N22" s="69">
        <f>'Prax-list'!K11</f>
        <v>2</v>
      </c>
      <c r="O22" s="68">
        <f>'Prax-list'!Q11</f>
        <v>1</v>
      </c>
      <c r="P22" s="70">
        <f t="shared" si="2"/>
        <v>3</v>
      </c>
      <c r="Q22" s="335">
        <f t="shared" si="3"/>
        <v>3.5</v>
      </c>
      <c r="R22" s="362" t="s">
        <v>136</v>
      </c>
      <c r="S22" s="361" t="s">
        <v>127</v>
      </c>
    </row>
    <row r="23" spans="1:20" ht="19.5" customHeight="1">
      <c r="A23" s="422"/>
      <c r="B23" s="14" t="s">
        <v>12</v>
      </c>
      <c r="C23" s="27"/>
      <c r="D23" s="27"/>
      <c r="E23" s="125">
        <f t="shared" ref="E23:Q23" si="4">AVERAGE(E8:E22)</f>
        <v>5.2666666666666666</v>
      </c>
      <c r="F23" s="17">
        <f t="shared" si="4"/>
        <v>4.0333333333333332</v>
      </c>
      <c r="G23" s="53">
        <f t="shared" si="4"/>
        <v>2.9</v>
      </c>
      <c r="H23" s="19">
        <f t="shared" si="4"/>
        <v>12.2</v>
      </c>
      <c r="I23" s="21">
        <f t="shared" si="4"/>
        <v>1.6333333333333333</v>
      </c>
      <c r="J23" s="17">
        <f t="shared" si="4"/>
        <v>1.2666666666666666</v>
      </c>
      <c r="K23" s="17">
        <f t="shared" si="4"/>
        <v>4.9333333333333336</v>
      </c>
      <c r="L23" s="17">
        <f t="shared" si="4"/>
        <v>7.4333333333333336</v>
      </c>
      <c r="M23" s="19">
        <f t="shared" si="4"/>
        <v>15.266666666666667</v>
      </c>
      <c r="N23" s="21">
        <f t="shared" si="4"/>
        <v>8.6999999999999993</v>
      </c>
      <c r="O23" s="17">
        <f t="shared" si="4"/>
        <v>4.3</v>
      </c>
      <c r="P23" s="324">
        <f t="shared" si="4"/>
        <v>13</v>
      </c>
      <c r="Q23" s="336">
        <f t="shared" si="4"/>
        <v>40.466666666666669</v>
      </c>
      <c r="R23" s="5"/>
      <c r="T23" s="158"/>
    </row>
    <row r="24" spans="1:20" ht="19.5" customHeight="1" thickBot="1">
      <c r="A24" s="364"/>
      <c r="B24" s="15" t="s">
        <v>11</v>
      </c>
      <c r="C24" s="28"/>
      <c r="D24" s="28"/>
      <c r="E24" s="126">
        <f t="shared" ref="E24:Q24" si="5">100*E23/E7</f>
        <v>40.512820512820511</v>
      </c>
      <c r="F24" s="18">
        <f t="shared" si="5"/>
        <v>50.416666666666664</v>
      </c>
      <c r="G24" s="54">
        <f t="shared" si="5"/>
        <v>32.222222222222221</v>
      </c>
      <c r="H24" s="20">
        <f t="shared" si="5"/>
        <v>40.666666666666664</v>
      </c>
      <c r="I24" s="22">
        <f t="shared" si="5"/>
        <v>54.44444444444445</v>
      </c>
      <c r="J24" s="18">
        <f t="shared" si="5"/>
        <v>42.222222222222221</v>
      </c>
      <c r="K24" s="18">
        <f t="shared" si="5"/>
        <v>37.948717948717949</v>
      </c>
      <c r="L24" s="18">
        <f t="shared" si="5"/>
        <v>67.575757575757578</v>
      </c>
      <c r="M24" s="20">
        <f t="shared" si="5"/>
        <v>50.888888888888893</v>
      </c>
      <c r="N24" s="22">
        <f t="shared" si="5"/>
        <v>31.071428571428566</v>
      </c>
      <c r="O24" s="18">
        <f t="shared" si="5"/>
        <v>35.833333333333336</v>
      </c>
      <c r="P24" s="325">
        <f t="shared" si="5"/>
        <v>32.5</v>
      </c>
      <c r="Q24" s="337">
        <f t="shared" si="5"/>
        <v>40.466666666666669</v>
      </c>
      <c r="R24" s="5"/>
      <c r="T24" s="159"/>
    </row>
    <row r="25" spans="1:20" ht="15.6">
      <c r="B25" s="2"/>
      <c r="C25" s="2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5"/>
      <c r="Q25" s="5"/>
      <c r="R25" s="5"/>
    </row>
    <row r="26" spans="1:20">
      <c r="C26" t="s">
        <v>139</v>
      </c>
    </row>
    <row r="27" spans="1:20">
      <c r="C27" t="s">
        <v>138</v>
      </c>
    </row>
  </sheetData>
  <sortState ref="B8:T22">
    <sortCondition descending="1" ref="Q8:Q22"/>
  </sortState>
  <mergeCells count="10">
    <mergeCell ref="B1:R1"/>
    <mergeCell ref="B2:R2"/>
    <mergeCell ref="N5:P5"/>
    <mergeCell ref="R5:R6"/>
    <mergeCell ref="B4:B5"/>
    <mergeCell ref="E4:H4"/>
    <mergeCell ref="I4:M4"/>
    <mergeCell ref="E5:H5"/>
    <mergeCell ref="I5:M5"/>
    <mergeCell ref="Q5:Q6"/>
  </mergeCells>
  <pageMargins left="0.75" right="0.75" top="1" bottom="1" header="0.4921259845" footer="0.4921259845"/>
  <pageSetup paperSize="9" orientation="portrait" horizontalDpi="300" verticalDpi="300" r:id="rId1"/>
  <headerFooter alignWithMargins="0"/>
  <ignoredErrors>
    <ignoredError sqref="P23 L23 F23:G23 I23 E23 J23:K23 O23:O24 N2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Y25"/>
  <sheetViews>
    <sheetView topLeftCell="A4" zoomScaleNormal="100" workbookViewId="0">
      <selection activeCell="G30" sqref="G30"/>
    </sheetView>
  </sheetViews>
  <sheetFormatPr defaultRowHeight="13.2"/>
  <cols>
    <col min="1" max="1" width="6.88671875" customWidth="1"/>
    <col min="2" max="13" width="6.88671875" style="1" customWidth="1"/>
    <col min="14" max="15" width="6.88671875" customWidth="1"/>
    <col min="16" max="16" width="9.44140625" customWidth="1"/>
  </cols>
  <sheetData>
    <row r="1" spans="1:25" ht="38.4" customHeight="1">
      <c r="A1" s="385" t="s">
        <v>23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26"/>
      <c r="R1" s="26"/>
      <c r="S1" s="26"/>
      <c r="T1" s="26"/>
      <c r="U1" s="26"/>
      <c r="V1" s="26"/>
      <c r="W1" s="26"/>
      <c r="X1" s="26"/>
      <c r="Y1" s="26"/>
    </row>
    <row r="2" spans="1:25" ht="38.4" customHeight="1">
      <c r="A2" s="386" t="s">
        <v>43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5"/>
    </row>
    <row r="3" spans="1:25" ht="15.6">
      <c r="A3" s="5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5"/>
      <c r="O3" s="5"/>
      <c r="P3" s="5"/>
      <c r="Q3" s="5"/>
    </row>
    <row r="4" spans="1:25" ht="16.2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5"/>
      <c r="P4" s="5"/>
      <c r="Q4" s="5"/>
    </row>
    <row r="5" spans="1:25" ht="18" customHeight="1" thickBot="1">
      <c r="A5" s="387"/>
      <c r="B5" s="388" t="s">
        <v>6</v>
      </c>
      <c r="C5" s="389"/>
      <c r="D5" s="389"/>
      <c r="E5" s="389"/>
      <c r="F5" s="389"/>
      <c r="G5" s="390"/>
      <c r="H5" s="393" t="s">
        <v>8</v>
      </c>
      <c r="I5" s="389"/>
      <c r="J5" s="389"/>
      <c r="K5" s="390"/>
      <c r="L5" s="393" t="s">
        <v>9</v>
      </c>
      <c r="M5" s="389"/>
      <c r="N5" s="389"/>
      <c r="O5" s="390"/>
      <c r="P5" s="391" t="s">
        <v>10</v>
      </c>
      <c r="Q5" s="5"/>
    </row>
    <row r="6" spans="1:25" ht="18" customHeight="1" thickBot="1">
      <c r="A6" s="387"/>
      <c r="B6" s="60" t="s">
        <v>0</v>
      </c>
      <c r="C6" s="75" t="s">
        <v>1</v>
      </c>
      <c r="D6" s="75" t="s">
        <v>2</v>
      </c>
      <c r="E6" s="75" t="s">
        <v>4</v>
      </c>
      <c r="F6" s="61" t="s">
        <v>5</v>
      </c>
      <c r="G6" s="32" t="s">
        <v>7</v>
      </c>
      <c r="H6" s="60" t="s">
        <v>0</v>
      </c>
      <c r="I6" s="75" t="s">
        <v>1</v>
      </c>
      <c r="J6" s="62" t="s">
        <v>2</v>
      </c>
      <c r="K6" s="32" t="s">
        <v>7</v>
      </c>
      <c r="L6" s="62" t="s">
        <v>0</v>
      </c>
      <c r="M6" s="62" t="s">
        <v>1</v>
      </c>
      <c r="N6" s="63" t="s">
        <v>2</v>
      </c>
      <c r="O6" s="32" t="s">
        <v>7</v>
      </c>
      <c r="P6" s="392"/>
      <c r="Q6" s="5"/>
    </row>
    <row r="7" spans="1:25" ht="18" customHeight="1" thickBot="1">
      <c r="A7" s="41" t="s">
        <v>3</v>
      </c>
      <c r="B7" s="33">
        <v>1</v>
      </c>
      <c r="C7" s="76">
        <v>3</v>
      </c>
      <c r="D7" s="76">
        <v>3</v>
      </c>
      <c r="E7" s="76">
        <v>2</v>
      </c>
      <c r="F7" s="34">
        <v>4</v>
      </c>
      <c r="G7" s="7">
        <f>SUM(B7:F7)</f>
        <v>13</v>
      </c>
      <c r="H7" s="100">
        <v>4</v>
      </c>
      <c r="I7" s="100">
        <v>3</v>
      </c>
      <c r="J7" s="100">
        <v>1</v>
      </c>
      <c r="K7" s="42">
        <f>SUM(H7:J7)</f>
        <v>8</v>
      </c>
      <c r="L7" s="76">
        <v>5</v>
      </c>
      <c r="M7" s="162">
        <v>2</v>
      </c>
      <c r="N7" s="348">
        <v>2</v>
      </c>
      <c r="O7" s="7">
        <f>SUM(L7:N7)</f>
        <v>9</v>
      </c>
      <c r="P7" s="153">
        <f>G7++K7+O7</f>
        <v>30</v>
      </c>
      <c r="Q7" s="5"/>
    </row>
    <row r="8" spans="1:25" ht="15.6" thickTop="1">
      <c r="A8" s="10">
        <v>1</v>
      </c>
      <c r="B8" s="12">
        <v>0.5</v>
      </c>
      <c r="C8" s="163">
        <v>0</v>
      </c>
      <c r="D8" s="163">
        <v>1</v>
      </c>
      <c r="E8" s="163">
        <v>0.5</v>
      </c>
      <c r="F8" s="351">
        <v>2</v>
      </c>
      <c r="G8" s="23">
        <f>SUM(B8:F8)</f>
        <v>4</v>
      </c>
      <c r="H8" s="353">
        <v>0.5</v>
      </c>
      <c r="I8" s="353">
        <v>3</v>
      </c>
      <c r="J8" s="353">
        <v>1</v>
      </c>
      <c r="K8" s="23">
        <f>SUM(H8:J8)</f>
        <v>4.5</v>
      </c>
      <c r="L8" s="163">
        <v>1</v>
      </c>
      <c r="M8" s="155">
        <v>0</v>
      </c>
      <c r="N8" s="349">
        <v>1</v>
      </c>
      <c r="O8" s="25">
        <f>SUM(L8:N8)</f>
        <v>2</v>
      </c>
      <c r="P8" s="154">
        <f>G8+K8+O8</f>
        <v>10.5</v>
      </c>
      <c r="Q8" s="5"/>
    </row>
    <row r="9" spans="1:25" ht="15">
      <c r="A9" s="11">
        <v>2</v>
      </c>
      <c r="B9" s="13">
        <v>0</v>
      </c>
      <c r="C9" s="164">
        <v>0</v>
      </c>
      <c r="D9" s="164">
        <v>1</v>
      </c>
      <c r="E9" s="164">
        <v>1.5</v>
      </c>
      <c r="F9" s="352">
        <v>2</v>
      </c>
      <c r="G9" s="24">
        <f>SUM(B9:F9)</f>
        <v>4.5</v>
      </c>
      <c r="H9" s="99">
        <v>1.5</v>
      </c>
      <c r="I9" s="99">
        <v>2</v>
      </c>
      <c r="J9" s="99">
        <v>1</v>
      </c>
      <c r="K9" s="24">
        <f>SUM(H9:J9)</f>
        <v>4.5</v>
      </c>
      <c r="L9" s="164">
        <v>1</v>
      </c>
      <c r="M9" s="156">
        <v>0</v>
      </c>
      <c r="N9" s="350">
        <v>2</v>
      </c>
      <c r="O9" s="24">
        <f>SUM(L9:N9)</f>
        <v>3</v>
      </c>
      <c r="P9" s="151">
        <f>G9+K9+O9</f>
        <v>12</v>
      </c>
      <c r="Q9" s="5"/>
    </row>
    <row r="10" spans="1:25" ht="15">
      <c r="A10" s="11">
        <v>3</v>
      </c>
      <c r="B10" s="13">
        <v>0</v>
      </c>
      <c r="C10" s="164">
        <v>0</v>
      </c>
      <c r="D10" s="164">
        <v>0</v>
      </c>
      <c r="E10" s="164">
        <v>0</v>
      </c>
      <c r="F10" s="352">
        <v>0</v>
      </c>
      <c r="G10" s="24">
        <f t="shared" ref="G10:G22" si="0">SUM(B10:F10)</f>
        <v>0</v>
      </c>
      <c r="H10" s="99">
        <v>0</v>
      </c>
      <c r="I10" s="99">
        <v>0</v>
      </c>
      <c r="J10" s="99">
        <v>0</v>
      </c>
      <c r="K10" s="24">
        <f t="shared" ref="K10:K22" si="1">SUM(H10:J10)</f>
        <v>0</v>
      </c>
      <c r="L10" s="164">
        <v>0.5</v>
      </c>
      <c r="M10" s="156">
        <v>0</v>
      </c>
      <c r="N10" s="350">
        <v>0</v>
      </c>
      <c r="O10" s="24">
        <f t="shared" ref="O10:O22" si="2">SUM(L10:N10)</f>
        <v>0.5</v>
      </c>
      <c r="P10" s="151">
        <f t="shared" ref="P10:P22" si="3">G10+K10+O10</f>
        <v>0.5</v>
      </c>
      <c r="Q10" s="5"/>
    </row>
    <row r="11" spans="1:25" ht="15">
      <c r="A11" s="11">
        <v>4</v>
      </c>
      <c r="B11" s="13">
        <v>0</v>
      </c>
      <c r="C11" s="164">
        <v>0</v>
      </c>
      <c r="D11" s="164">
        <v>1</v>
      </c>
      <c r="E11" s="164">
        <v>0</v>
      </c>
      <c r="F11" s="352">
        <v>0</v>
      </c>
      <c r="G11" s="24">
        <f t="shared" si="0"/>
        <v>1</v>
      </c>
      <c r="H11" s="99">
        <v>0</v>
      </c>
      <c r="I11" s="99">
        <v>0</v>
      </c>
      <c r="J11" s="99">
        <v>1</v>
      </c>
      <c r="K11" s="24">
        <f t="shared" si="1"/>
        <v>1</v>
      </c>
      <c r="L11" s="164">
        <v>0</v>
      </c>
      <c r="M11" s="156">
        <v>0</v>
      </c>
      <c r="N11" s="350">
        <v>1.5</v>
      </c>
      <c r="O11" s="24">
        <f t="shared" si="2"/>
        <v>1.5</v>
      </c>
      <c r="P11" s="151">
        <f t="shared" si="3"/>
        <v>3.5</v>
      </c>
      <c r="Q11" s="5"/>
    </row>
    <row r="12" spans="1:25" ht="15">
      <c r="A12" s="11">
        <v>5</v>
      </c>
      <c r="B12" s="13">
        <v>1</v>
      </c>
      <c r="C12" s="164">
        <v>2</v>
      </c>
      <c r="D12" s="164">
        <v>1.5</v>
      </c>
      <c r="E12" s="164">
        <v>0.5</v>
      </c>
      <c r="F12" s="352">
        <v>2</v>
      </c>
      <c r="G12" s="24">
        <f t="shared" si="0"/>
        <v>7</v>
      </c>
      <c r="H12" s="99">
        <v>0.5</v>
      </c>
      <c r="I12" s="99">
        <v>2.5</v>
      </c>
      <c r="J12" s="99">
        <v>1</v>
      </c>
      <c r="K12" s="24">
        <f t="shared" si="1"/>
        <v>4</v>
      </c>
      <c r="L12" s="164">
        <v>0</v>
      </c>
      <c r="M12" s="156">
        <v>0</v>
      </c>
      <c r="N12" s="350">
        <v>2</v>
      </c>
      <c r="O12" s="24">
        <f t="shared" si="2"/>
        <v>2</v>
      </c>
      <c r="P12" s="151">
        <f t="shared" si="3"/>
        <v>13</v>
      </c>
      <c r="Q12" s="5"/>
    </row>
    <row r="13" spans="1:25" ht="15">
      <c r="A13" s="11">
        <v>6</v>
      </c>
      <c r="B13" s="13">
        <v>1</v>
      </c>
      <c r="C13" s="164">
        <v>1</v>
      </c>
      <c r="D13" s="164">
        <v>1</v>
      </c>
      <c r="E13" s="164">
        <v>0.5</v>
      </c>
      <c r="F13" s="352">
        <v>3</v>
      </c>
      <c r="G13" s="24">
        <f t="shared" si="0"/>
        <v>6.5</v>
      </c>
      <c r="H13" s="99">
        <v>1.5</v>
      </c>
      <c r="I13" s="99">
        <v>3</v>
      </c>
      <c r="J13" s="99">
        <v>1</v>
      </c>
      <c r="K13" s="24">
        <f t="shared" si="1"/>
        <v>5.5</v>
      </c>
      <c r="L13" s="164">
        <v>0</v>
      </c>
      <c r="M13" s="156">
        <v>0</v>
      </c>
      <c r="N13" s="350">
        <v>0.5</v>
      </c>
      <c r="O13" s="24">
        <f t="shared" si="2"/>
        <v>0.5</v>
      </c>
      <c r="P13" s="151">
        <f t="shared" si="3"/>
        <v>12.5</v>
      </c>
      <c r="Q13" s="5"/>
    </row>
    <row r="14" spans="1:25" ht="15">
      <c r="A14" s="11">
        <v>7</v>
      </c>
      <c r="B14" s="13">
        <v>1</v>
      </c>
      <c r="C14" s="164">
        <v>0</v>
      </c>
      <c r="D14" s="164">
        <v>2</v>
      </c>
      <c r="E14" s="164">
        <v>1</v>
      </c>
      <c r="F14" s="352">
        <v>0.5</v>
      </c>
      <c r="G14" s="24">
        <f t="shared" si="0"/>
        <v>4.5</v>
      </c>
      <c r="H14" s="99">
        <v>0</v>
      </c>
      <c r="I14" s="99">
        <v>2</v>
      </c>
      <c r="J14" s="99">
        <v>1</v>
      </c>
      <c r="K14" s="24">
        <f t="shared" si="1"/>
        <v>3</v>
      </c>
      <c r="L14" s="164">
        <v>4</v>
      </c>
      <c r="M14" s="156">
        <v>0</v>
      </c>
      <c r="N14" s="350">
        <v>2</v>
      </c>
      <c r="O14" s="24">
        <f t="shared" si="2"/>
        <v>6</v>
      </c>
      <c r="P14" s="151">
        <f t="shared" si="3"/>
        <v>13.5</v>
      </c>
      <c r="Q14" s="5"/>
    </row>
    <row r="15" spans="1:25" ht="15">
      <c r="A15" s="11">
        <v>8</v>
      </c>
      <c r="B15" s="13">
        <v>1</v>
      </c>
      <c r="C15" s="164">
        <v>1</v>
      </c>
      <c r="D15" s="164">
        <v>3</v>
      </c>
      <c r="E15" s="164">
        <v>2</v>
      </c>
      <c r="F15" s="352">
        <v>4</v>
      </c>
      <c r="G15" s="24">
        <f t="shared" si="0"/>
        <v>11</v>
      </c>
      <c r="H15" s="99">
        <v>4</v>
      </c>
      <c r="I15" s="99">
        <v>3</v>
      </c>
      <c r="J15" s="99">
        <v>1</v>
      </c>
      <c r="K15" s="24">
        <f t="shared" si="1"/>
        <v>8</v>
      </c>
      <c r="L15" s="164">
        <v>5</v>
      </c>
      <c r="M15" s="156">
        <v>0</v>
      </c>
      <c r="N15" s="350">
        <v>2</v>
      </c>
      <c r="O15" s="24">
        <f t="shared" si="2"/>
        <v>7</v>
      </c>
      <c r="P15" s="151">
        <f t="shared" si="3"/>
        <v>26</v>
      </c>
      <c r="Q15" s="5"/>
    </row>
    <row r="16" spans="1:25" ht="15">
      <c r="A16" s="11">
        <v>9</v>
      </c>
      <c r="B16" s="13">
        <v>1</v>
      </c>
      <c r="C16" s="164">
        <v>0</v>
      </c>
      <c r="D16" s="164">
        <v>1</v>
      </c>
      <c r="E16" s="164">
        <v>0</v>
      </c>
      <c r="F16" s="352">
        <v>2</v>
      </c>
      <c r="G16" s="24">
        <f t="shared" si="0"/>
        <v>4</v>
      </c>
      <c r="H16" s="99">
        <v>1</v>
      </c>
      <c r="I16" s="99">
        <v>2</v>
      </c>
      <c r="J16" s="99">
        <v>1</v>
      </c>
      <c r="K16" s="24">
        <f t="shared" si="1"/>
        <v>4</v>
      </c>
      <c r="L16" s="164">
        <v>2</v>
      </c>
      <c r="M16" s="156">
        <v>0.5</v>
      </c>
      <c r="N16" s="350">
        <v>1</v>
      </c>
      <c r="O16" s="24">
        <f t="shared" si="2"/>
        <v>3.5</v>
      </c>
      <c r="P16" s="151">
        <f t="shared" si="3"/>
        <v>11.5</v>
      </c>
      <c r="Q16" s="5"/>
    </row>
    <row r="17" spans="1:19" ht="15">
      <c r="A17" s="11">
        <v>10</v>
      </c>
      <c r="B17" s="13">
        <v>0</v>
      </c>
      <c r="C17" s="164">
        <v>0</v>
      </c>
      <c r="D17" s="164">
        <v>0.5</v>
      </c>
      <c r="E17" s="164">
        <v>0</v>
      </c>
      <c r="F17" s="352">
        <v>2</v>
      </c>
      <c r="G17" s="24">
        <f t="shared" si="0"/>
        <v>2.5</v>
      </c>
      <c r="H17" s="99">
        <v>0</v>
      </c>
      <c r="I17" s="99">
        <v>2.5</v>
      </c>
      <c r="J17" s="99">
        <v>1</v>
      </c>
      <c r="K17" s="24">
        <f t="shared" si="1"/>
        <v>3.5</v>
      </c>
      <c r="L17" s="164">
        <v>0.5</v>
      </c>
      <c r="M17" s="156">
        <v>0</v>
      </c>
      <c r="N17" s="350">
        <v>0</v>
      </c>
      <c r="O17" s="24">
        <f t="shared" si="2"/>
        <v>0.5</v>
      </c>
      <c r="P17" s="151">
        <f t="shared" si="3"/>
        <v>6.5</v>
      </c>
      <c r="Q17" s="5"/>
    </row>
    <row r="18" spans="1:19" ht="15">
      <c r="A18" s="11">
        <v>11</v>
      </c>
      <c r="B18" s="13">
        <v>0.5</v>
      </c>
      <c r="C18" s="164">
        <v>0</v>
      </c>
      <c r="D18" s="164">
        <v>1</v>
      </c>
      <c r="E18" s="164">
        <v>0</v>
      </c>
      <c r="F18" s="352">
        <v>2</v>
      </c>
      <c r="G18" s="24">
        <f t="shared" si="0"/>
        <v>3.5</v>
      </c>
      <c r="H18" s="99">
        <v>0.5</v>
      </c>
      <c r="I18" s="99">
        <v>2</v>
      </c>
      <c r="J18" s="99">
        <v>1</v>
      </c>
      <c r="K18" s="24">
        <f t="shared" si="1"/>
        <v>3.5</v>
      </c>
      <c r="L18" s="164">
        <v>1</v>
      </c>
      <c r="M18" s="156">
        <v>0</v>
      </c>
      <c r="N18" s="350">
        <v>2</v>
      </c>
      <c r="O18" s="24">
        <f t="shared" si="2"/>
        <v>3</v>
      </c>
      <c r="P18" s="151">
        <f t="shared" si="3"/>
        <v>10</v>
      </c>
      <c r="Q18" s="5"/>
    </row>
    <row r="19" spans="1:19" ht="15">
      <c r="A19" s="11">
        <v>12</v>
      </c>
      <c r="B19" s="13">
        <v>1</v>
      </c>
      <c r="C19" s="164">
        <v>1</v>
      </c>
      <c r="D19" s="164">
        <v>2</v>
      </c>
      <c r="E19" s="164">
        <v>0.5</v>
      </c>
      <c r="F19" s="352">
        <v>4</v>
      </c>
      <c r="G19" s="24">
        <f t="shared" si="0"/>
        <v>8.5</v>
      </c>
      <c r="H19" s="99">
        <v>2</v>
      </c>
      <c r="I19" s="99">
        <v>3</v>
      </c>
      <c r="J19" s="99">
        <v>1</v>
      </c>
      <c r="K19" s="24">
        <f t="shared" si="1"/>
        <v>6</v>
      </c>
      <c r="L19" s="164">
        <v>4</v>
      </c>
      <c r="M19" s="156">
        <v>0</v>
      </c>
      <c r="N19" s="350">
        <v>1.5</v>
      </c>
      <c r="O19" s="24">
        <f t="shared" si="2"/>
        <v>5.5</v>
      </c>
      <c r="P19" s="151">
        <f t="shared" si="3"/>
        <v>20</v>
      </c>
      <c r="Q19" s="5"/>
    </row>
    <row r="20" spans="1:19" ht="15">
      <c r="A20" s="11">
        <v>14</v>
      </c>
      <c r="B20" s="13">
        <v>1</v>
      </c>
      <c r="C20" s="164">
        <v>1</v>
      </c>
      <c r="D20" s="164">
        <v>2</v>
      </c>
      <c r="E20" s="164">
        <v>1.5</v>
      </c>
      <c r="F20" s="352">
        <v>2</v>
      </c>
      <c r="G20" s="24">
        <f t="shared" si="0"/>
        <v>7.5</v>
      </c>
      <c r="H20" s="99">
        <v>2.5</v>
      </c>
      <c r="I20" s="99">
        <v>3</v>
      </c>
      <c r="J20" s="99">
        <v>1</v>
      </c>
      <c r="K20" s="24">
        <f t="shared" si="1"/>
        <v>6.5</v>
      </c>
      <c r="L20" s="164">
        <v>4</v>
      </c>
      <c r="M20" s="156">
        <v>0</v>
      </c>
      <c r="N20" s="350">
        <v>2</v>
      </c>
      <c r="O20" s="24">
        <f t="shared" si="2"/>
        <v>6</v>
      </c>
      <c r="P20" s="151">
        <f t="shared" si="3"/>
        <v>20</v>
      </c>
      <c r="Q20" s="5"/>
    </row>
    <row r="21" spans="1:19" ht="15">
      <c r="A21" s="11">
        <v>15</v>
      </c>
      <c r="B21" s="13">
        <v>1</v>
      </c>
      <c r="C21" s="164">
        <v>0</v>
      </c>
      <c r="D21" s="164">
        <v>1</v>
      </c>
      <c r="E21" s="164">
        <v>0.5</v>
      </c>
      <c r="F21" s="352">
        <v>2</v>
      </c>
      <c r="G21" s="24">
        <f t="shared" si="0"/>
        <v>4.5</v>
      </c>
      <c r="H21" s="99">
        <v>0</v>
      </c>
      <c r="I21" s="99">
        <v>2</v>
      </c>
      <c r="J21" s="99">
        <v>1</v>
      </c>
      <c r="K21" s="24">
        <f t="shared" si="1"/>
        <v>3</v>
      </c>
      <c r="L21" s="164">
        <v>0</v>
      </c>
      <c r="M21" s="156">
        <v>0</v>
      </c>
      <c r="N21" s="350">
        <v>0</v>
      </c>
      <c r="O21" s="24">
        <f t="shared" si="2"/>
        <v>0</v>
      </c>
      <c r="P21" s="151">
        <f t="shared" si="3"/>
        <v>7.5</v>
      </c>
      <c r="Q21" s="5"/>
    </row>
    <row r="22" spans="1:19" ht="15.6" thickBot="1">
      <c r="A22" s="11">
        <v>16</v>
      </c>
      <c r="B22" s="13">
        <v>1</v>
      </c>
      <c r="C22" s="164">
        <v>2</v>
      </c>
      <c r="D22" s="164">
        <v>2</v>
      </c>
      <c r="E22" s="164">
        <v>1.5</v>
      </c>
      <c r="F22" s="352">
        <v>3.5</v>
      </c>
      <c r="G22" s="24">
        <f t="shared" si="0"/>
        <v>10</v>
      </c>
      <c r="H22" s="99">
        <v>0</v>
      </c>
      <c r="I22" s="99">
        <v>2.5</v>
      </c>
      <c r="J22" s="99">
        <v>1</v>
      </c>
      <c r="K22" s="24">
        <f t="shared" si="1"/>
        <v>3.5</v>
      </c>
      <c r="L22" s="164">
        <v>0.5</v>
      </c>
      <c r="M22" s="156">
        <v>0.5</v>
      </c>
      <c r="N22" s="350">
        <v>1.5</v>
      </c>
      <c r="O22" s="24">
        <f t="shared" si="2"/>
        <v>2.5</v>
      </c>
      <c r="P22" s="151">
        <f t="shared" si="3"/>
        <v>16</v>
      </c>
      <c r="Q22" s="5"/>
    </row>
    <row r="23" spans="1:19" ht="15">
      <c r="A23" s="14" t="s">
        <v>12</v>
      </c>
      <c r="B23" s="55">
        <f t="shared" ref="B23:L23" si="4">AVERAGE(B8:B22)</f>
        <v>0.66666666666666663</v>
      </c>
      <c r="C23" s="56">
        <f t="shared" si="4"/>
        <v>0.53333333333333333</v>
      </c>
      <c r="D23" s="56">
        <f t="shared" si="4"/>
        <v>1.3333333333333333</v>
      </c>
      <c r="E23" s="56">
        <f t="shared" si="4"/>
        <v>0.66666666666666663</v>
      </c>
      <c r="F23" s="58">
        <f t="shared" si="4"/>
        <v>2.0666666666666669</v>
      </c>
      <c r="G23" s="57">
        <f t="shared" si="4"/>
        <v>5.2666666666666666</v>
      </c>
      <c r="H23" s="55">
        <f t="shared" si="4"/>
        <v>0.93333333333333335</v>
      </c>
      <c r="I23" s="56">
        <f t="shared" si="4"/>
        <v>2.1666666666666665</v>
      </c>
      <c r="J23" s="56">
        <f t="shared" si="4"/>
        <v>0.93333333333333335</v>
      </c>
      <c r="K23" s="57">
        <f t="shared" si="4"/>
        <v>4.0333333333333332</v>
      </c>
      <c r="L23" s="66">
        <f t="shared" si="4"/>
        <v>1.5666666666666667</v>
      </c>
      <c r="M23" s="66"/>
      <c r="N23" s="56">
        <f>AVERAGE(N8:N22)</f>
        <v>1.2666666666666666</v>
      </c>
      <c r="O23" s="57">
        <f>AVERAGE(O8:O22)</f>
        <v>2.9</v>
      </c>
      <c r="P23" s="152">
        <f>AVERAGE(P8:P22)</f>
        <v>12.2</v>
      </c>
      <c r="Q23" s="5"/>
    </row>
    <row r="24" spans="1:19" ht="16.2" thickBot="1">
      <c r="A24" s="15" t="s">
        <v>11</v>
      </c>
      <c r="B24" s="77">
        <f t="shared" ref="B24:L24" si="5">100*B23/B7</f>
        <v>66.666666666666657</v>
      </c>
      <c r="C24" s="78">
        <f t="shared" si="5"/>
        <v>17.777777777777779</v>
      </c>
      <c r="D24" s="78">
        <f t="shared" si="5"/>
        <v>44.444444444444436</v>
      </c>
      <c r="E24" s="78">
        <f t="shared" si="5"/>
        <v>33.333333333333329</v>
      </c>
      <c r="F24" s="79">
        <f t="shared" si="5"/>
        <v>51.666666666666671</v>
      </c>
      <c r="G24" s="59">
        <f t="shared" si="5"/>
        <v>40.512820512820511</v>
      </c>
      <c r="H24" s="77">
        <f t="shared" si="5"/>
        <v>23.333333333333332</v>
      </c>
      <c r="I24" s="78">
        <f t="shared" si="5"/>
        <v>72.222222222222214</v>
      </c>
      <c r="J24" s="78">
        <f t="shared" si="5"/>
        <v>93.333333333333329</v>
      </c>
      <c r="K24" s="59">
        <f t="shared" si="5"/>
        <v>50.416666666666664</v>
      </c>
      <c r="L24" s="101">
        <f t="shared" si="5"/>
        <v>31.333333333333332</v>
      </c>
      <c r="M24" s="101"/>
      <c r="N24" s="78">
        <f>100*N23/N7</f>
        <v>63.333333333333329</v>
      </c>
      <c r="O24" s="59">
        <f>100*O23/O7</f>
        <v>32.222222222222221</v>
      </c>
      <c r="P24" s="135">
        <f>100*P23/P7</f>
        <v>40.666666666666664</v>
      </c>
      <c r="Q24" s="5"/>
      <c r="S24" s="6"/>
    </row>
    <row r="25" spans="1:19" ht="15.6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5"/>
      <c r="O25" s="5"/>
      <c r="P25" s="5"/>
      <c r="Q25" s="5"/>
    </row>
  </sheetData>
  <mergeCells count="7">
    <mergeCell ref="A1:P1"/>
    <mergeCell ref="A2:P2"/>
    <mergeCell ref="A5:A6"/>
    <mergeCell ref="B5:G5"/>
    <mergeCell ref="P5:P6"/>
    <mergeCell ref="H5:K5"/>
    <mergeCell ref="L5:O5"/>
  </mergeCells>
  <pageMargins left="0.75" right="0.75" top="1" bottom="1" header="0.4921259845" footer="0.4921259845"/>
  <pageSetup paperSize="9" orientation="portrait" horizontalDpi="300" verticalDpi="300" r:id="rId1"/>
  <headerFooter alignWithMargins="0"/>
  <ignoredErrors>
    <ignoredError sqref="G24" formula="1"/>
    <ignoredError sqref="G8:G9 O8:O9 N23 D23:F23 H23:J23 B23:C23 L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"/>
  <sheetViews>
    <sheetView topLeftCell="A4" zoomScaleNormal="100" workbookViewId="0">
      <selection activeCell="S10" sqref="S10"/>
    </sheetView>
  </sheetViews>
  <sheetFormatPr defaultRowHeight="13.2"/>
  <cols>
    <col min="1" max="1" width="6.33203125" customWidth="1"/>
    <col min="2" max="16" width="7.109375" style="1" customWidth="1"/>
    <col min="17" max="17" width="9.44140625" customWidth="1"/>
  </cols>
  <sheetData>
    <row r="1" spans="1:18" ht="38.4" customHeight="1">
      <c r="A1" s="396" t="s">
        <v>13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5"/>
    </row>
    <row r="2" spans="1:18" ht="38.4" customHeight="1">
      <c r="A2" s="386" t="s">
        <v>44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6"/>
      <c r="R2" s="5"/>
    </row>
    <row r="3" spans="1:18" ht="15.6">
      <c r="A3" s="5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5"/>
      <c r="R3" s="5"/>
    </row>
    <row r="4" spans="1:18" ht="16.2" thickBo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"/>
      <c r="R4" s="5"/>
    </row>
    <row r="5" spans="1:18" ht="18" customHeight="1" thickBot="1">
      <c r="A5" s="387"/>
      <c r="B5" s="395" t="s">
        <v>6</v>
      </c>
      <c r="C5" s="395"/>
      <c r="D5" s="395"/>
      <c r="E5" s="395"/>
      <c r="F5" s="397" t="s">
        <v>8</v>
      </c>
      <c r="G5" s="395"/>
      <c r="H5" s="398"/>
      <c r="I5" s="397" t="s">
        <v>9</v>
      </c>
      <c r="J5" s="395"/>
      <c r="K5" s="395"/>
      <c r="L5" s="398"/>
      <c r="M5" s="397" t="s">
        <v>31</v>
      </c>
      <c r="N5" s="395"/>
      <c r="O5" s="395"/>
      <c r="P5" s="398"/>
      <c r="Q5" s="391" t="s">
        <v>10</v>
      </c>
      <c r="R5" s="5"/>
    </row>
    <row r="6" spans="1:18" ht="18" customHeight="1" thickBot="1">
      <c r="A6" s="394"/>
      <c r="B6" s="80" t="s">
        <v>0</v>
      </c>
      <c r="C6" s="102" t="s">
        <v>1</v>
      </c>
      <c r="D6" s="81" t="s">
        <v>2</v>
      </c>
      <c r="E6" s="32" t="s">
        <v>7</v>
      </c>
      <c r="F6" s="145" t="s">
        <v>0</v>
      </c>
      <c r="G6" s="146" t="s">
        <v>1</v>
      </c>
      <c r="H6" s="32" t="s">
        <v>7</v>
      </c>
      <c r="I6" s="165" t="s">
        <v>45</v>
      </c>
      <c r="J6" s="166" t="s">
        <v>47</v>
      </c>
      <c r="K6" s="167" t="s">
        <v>46</v>
      </c>
      <c r="L6" s="32" t="s">
        <v>7</v>
      </c>
      <c r="M6" s="84" t="s">
        <v>0</v>
      </c>
      <c r="N6" s="168" t="s">
        <v>1</v>
      </c>
      <c r="O6" s="85" t="s">
        <v>2</v>
      </c>
      <c r="P6" s="32" t="s">
        <v>7</v>
      </c>
      <c r="Q6" s="392"/>
      <c r="R6" s="5"/>
    </row>
    <row r="7" spans="1:18" ht="18" customHeight="1" thickBot="1">
      <c r="A7" s="41" t="s">
        <v>3</v>
      </c>
      <c r="B7" s="82">
        <v>2</v>
      </c>
      <c r="C7" s="103">
        <v>0.5</v>
      </c>
      <c r="D7" s="83">
        <v>0.5</v>
      </c>
      <c r="E7" s="144">
        <f>SUM(B7:D7)</f>
        <v>3</v>
      </c>
      <c r="F7" s="147">
        <v>1</v>
      </c>
      <c r="G7" s="148">
        <v>2</v>
      </c>
      <c r="H7" s="7">
        <f>SUM(F7:G7)</f>
        <v>3</v>
      </c>
      <c r="I7" s="149">
        <v>3</v>
      </c>
      <c r="J7" s="149">
        <v>5</v>
      </c>
      <c r="K7" s="149">
        <v>5</v>
      </c>
      <c r="L7" s="7">
        <f>SUM(I7:K7)</f>
        <v>13</v>
      </c>
      <c r="M7" s="89">
        <v>5</v>
      </c>
      <c r="N7" s="169">
        <v>4</v>
      </c>
      <c r="O7" s="90">
        <v>2</v>
      </c>
      <c r="P7" s="91">
        <f>SUM(M7:O7)</f>
        <v>11</v>
      </c>
      <c r="Q7" s="150">
        <f>E7+H7+L7+P7</f>
        <v>30</v>
      </c>
      <c r="R7" s="5"/>
    </row>
    <row r="8" spans="1:18" ht="15.6" thickTop="1">
      <c r="A8" s="10">
        <v>1</v>
      </c>
      <c r="B8" s="12"/>
      <c r="C8" s="155"/>
      <c r="D8" s="155"/>
      <c r="E8" s="23">
        <v>2</v>
      </c>
      <c r="F8" s="155"/>
      <c r="G8" s="155"/>
      <c r="H8" s="23">
        <f>SUM(F8:G8)</f>
        <v>0</v>
      </c>
      <c r="I8" s="155"/>
      <c r="J8" s="155"/>
      <c r="K8" s="155"/>
      <c r="L8" s="23">
        <v>13</v>
      </c>
      <c r="M8" s="354"/>
      <c r="N8" s="155"/>
      <c r="O8" s="355"/>
      <c r="P8" s="23">
        <v>8</v>
      </c>
      <c r="Q8" s="160">
        <f>E8+H8+L8+P8</f>
        <v>23</v>
      </c>
      <c r="R8" s="5"/>
    </row>
    <row r="9" spans="1:18" ht="15">
      <c r="A9" s="11">
        <v>2</v>
      </c>
      <c r="B9" s="13"/>
      <c r="C9" s="156"/>
      <c r="D9" s="156"/>
      <c r="E9" s="24">
        <v>0.5</v>
      </c>
      <c r="F9" s="156"/>
      <c r="G9" s="156"/>
      <c r="H9" s="24">
        <v>3</v>
      </c>
      <c r="I9" s="156"/>
      <c r="J9" s="156"/>
      <c r="K9" s="156"/>
      <c r="L9" s="24">
        <v>5</v>
      </c>
      <c r="M9" s="356"/>
      <c r="N9" s="156"/>
      <c r="O9" s="357"/>
      <c r="P9" s="65">
        <v>10</v>
      </c>
      <c r="Q9" s="161">
        <f>E9+H9+L9+P9</f>
        <v>18.5</v>
      </c>
      <c r="R9" s="5"/>
    </row>
    <row r="10" spans="1:18" ht="15">
      <c r="A10" s="11">
        <v>3</v>
      </c>
      <c r="B10" s="13"/>
      <c r="C10" s="156"/>
      <c r="D10" s="156"/>
      <c r="E10" s="24">
        <f t="shared" ref="E10:E21" si="0">SUM(B10:D10)</f>
        <v>0</v>
      </c>
      <c r="F10" s="156"/>
      <c r="G10" s="156"/>
      <c r="H10" s="24">
        <f t="shared" ref="H10:H21" si="1">SUM(F10:G10)</f>
        <v>0</v>
      </c>
      <c r="I10" s="156"/>
      <c r="J10" s="156"/>
      <c r="K10" s="156"/>
      <c r="L10" s="24">
        <f t="shared" ref="L10:L22" si="2">SUM(I10:K10)</f>
        <v>0</v>
      </c>
      <c r="M10" s="356"/>
      <c r="N10" s="156"/>
      <c r="O10" s="357"/>
      <c r="P10" s="65">
        <f t="shared" ref="P10" si="3">SUM(M10:O10)</f>
        <v>0</v>
      </c>
      <c r="Q10" s="161">
        <f t="shared" ref="Q10:Q22" si="4">E10+H10+L10+P10</f>
        <v>0</v>
      </c>
      <c r="R10" s="5"/>
    </row>
    <row r="11" spans="1:18" ht="15">
      <c r="A11" s="11">
        <v>4</v>
      </c>
      <c r="B11" s="13"/>
      <c r="C11" s="156"/>
      <c r="D11" s="156"/>
      <c r="E11" s="24">
        <v>0.5</v>
      </c>
      <c r="F11" s="156"/>
      <c r="G11" s="156"/>
      <c r="H11" s="24">
        <f t="shared" si="1"/>
        <v>0</v>
      </c>
      <c r="I11" s="156"/>
      <c r="J11" s="156"/>
      <c r="K11" s="156"/>
      <c r="L11" s="24">
        <v>13</v>
      </c>
      <c r="M11" s="356"/>
      <c r="N11" s="156"/>
      <c r="O11" s="357"/>
      <c r="P11" s="65">
        <v>10</v>
      </c>
      <c r="Q11" s="161">
        <f t="shared" si="4"/>
        <v>23.5</v>
      </c>
      <c r="R11" s="5"/>
    </row>
    <row r="12" spans="1:18" ht="15">
      <c r="A12" s="11">
        <v>5</v>
      </c>
      <c r="B12" s="13"/>
      <c r="C12" s="156"/>
      <c r="D12" s="156"/>
      <c r="E12" s="24">
        <v>2.5</v>
      </c>
      <c r="F12" s="156"/>
      <c r="G12" s="156"/>
      <c r="H12" s="24">
        <v>1</v>
      </c>
      <c r="I12" s="156"/>
      <c r="J12" s="156"/>
      <c r="K12" s="156"/>
      <c r="L12" s="24">
        <f t="shared" si="2"/>
        <v>0</v>
      </c>
      <c r="M12" s="356"/>
      <c r="N12" s="156"/>
      <c r="O12" s="357"/>
      <c r="P12" s="65">
        <v>8</v>
      </c>
      <c r="Q12" s="161">
        <f t="shared" si="4"/>
        <v>11.5</v>
      </c>
      <c r="R12" s="5"/>
    </row>
    <row r="13" spans="1:18" ht="15">
      <c r="A13" s="11">
        <v>6</v>
      </c>
      <c r="B13" s="13"/>
      <c r="C13" s="156"/>
      <c r="D13" s="156"/>
      <c r="E13" s="24">
        <v>3</v>
      </c>
      <c r="F13" s="156"/>
      <c r="G13" s="156"/>
      <c r="H13" s="24">
        <v>1</v>
      </c>
      <c r="I13" s="156"/>
      <c r="J13" s="156"/>
      <c r="K13" s="156"/>
      <c r="L13" s="24">
        <v>6</v>
      </c>
      <c r="M13" s="356"/>
      <c r="N13" s="156"/>
      <c r="O13" s="357"/>
      <c r="P13" s="65">
        <v>11</v>
      </c>
      <c r="Q13" s="161">
        <f t="shared" si="4"/>
        <v>21</v>
      </c>
      <c r="R13" s="5"/>
    </row>
    <row r="14" spans="1:18" ht="15">
      <c r="A14" s="11">
        <v>7</v>
      </c>
      <c r="B14" s="13"/>
      <c r="C14" s="156"/>
      <c r="D14" s="156"/>
      <c r="E14" s="24">
        <f t="shared" si="0"/>
        <v>0</v>
      </c>
      <c r="F14" s="156"/>
      <c r="G14" s="156"/>
      <c r="H14" s="24">
        <v>3</v>
      </c>
      <c r="I14" s="156"/>
      <c r="J14" s="156"/>
      <c r="K14" s="156"/>
      <c r="L14" s="24">
        <f t="shared" si="2"/>
        <v>0</v>
      </c>
      <c r="M14" s="356"/>
      <c r="N14" s="156"/>
      <c r="O14" s="357"/>
      <c r="P14" s="65">
        <v>6</v>
      </c>
      <c r="Q14" s="161">
        <f t="shared" si="4"/>
        <v>9</v>
      </c>
      <c r="R14" s="5"/>
    </row>
    <row r="15" spans="1:18" ht="15">
      <c r="A15" s="11">
        <v>8</v>
      </c>
      <c r="B15" s="13"/>
      <c r="C15" s="156"/>
      <c r="D15" s="156"/>
      <c r="E15" s="24">
        <v>3</v>
      </c>
      <c r="F15" s="156"/>
      <c r="G15" s="156"/>
      <c r="H15" s="24">
        <v>3</v>
      </c>
      <c r="I15" s="156"/>
      <c r="J15" s="156"/>
      <c r="K15" s="156"/>
      <c r="L15" s="24">
        <v>13</v>
      </c>
      <c r="M15" s="356"/>
      <c r="N15" s="156"/>
      <c r="O15" s="357"/>
      <c r="P15" s="65">
        <v>11</v>
      </c>
      <c r="Q15" s="161">
        <f t="shared" si="4"/>
        <v>30</v>
      </c>
      <c r="R15" s="5"/>
    </row>
    <row r="16" spans="1:18" ht="15">
      <c r="A16" s="11">
        <v>9</v>
      </c>
      <c r="B16" s="13"/>
      <c r="C16" s="156"/>
      <c r="D16" s="156"/>
      <c r="E16" s="24">
        <v>2.5</v>
      </c>
      <c r="F16" s="156"/>
      <c r="G16" s="156"/>
      <c r="H16" s="24">
        <f t="shared" si="1"/>
        <v>0</v>
      </c>
      <c r="I16" s="156"/>
      <c r="J16" s="156"/>
      <c r="K16" s="156"/>
      <c r="L16" s="24">
        <v>11</v>
      </c>
      <c r="M16" s="356"/>
      <c r="N16" s="156"/>
      <c r="O16" s="357"/>
      <c r="P16" s="65">
        <v>6</v>
      </c>
      <c r="Q16" s="161">
        <f t="shared" si="4"/>
        <v>19.5</v>
      </c>
      <c r="R16" s="5"/>
    </row>
    <row r="17" spans="1:20" ht="15">
      <c r="A17" s="11">
        <v>10</v>
      </c>
      <c r="B17" s="13"/>
      <c r="C17" s="156"/>
      <c r="D17" s="156"/>
      <c r="E17" s="24">
        <v>2.5</v>
      </c>
      <c r="F17" s="156"/>
      <c r="G17" s="156"/>
      <c r="H17" s="24">
        <f t="shared" si="1"/>
        <v>0</v>
      </c>
      <c r="I17" s="156"/>
      <c r="J17" s="156"/>
      <c r="K17" s="156"/>
      <c r="L17" s="24">
        <f t="shared" si="2"/>
        <v>0</v>
      </c>
      <c r="M17" s="356"/>
      <c r="N17" s="156"/>
      <c r="O17" s="357"/>
      <c r="P17" s="65">
        <v>4</v>
      </c>
      <c r="Q17" s="161">
        <f t="shared" si="4"/>
        <v>6.5</v>
      </c>
      <c r="R17" s="5"/>
    </row>
    <row r="18" spans="1:20" ht="15">
      <c r="A18" s="11">
        <v>11</v>
      </c>
      <c r="B18" s="13"/>
      <c r="C18" s="156"/>
      <c r="D18" s="156"/>
      <c r="E18" s="24">
        <v>2.5</v>
      </c>
      <c r="F18" s="156"/>
      <c r="G18" s="156"/>
      <c r="H18" s="24">
        <v>3</v>
      </c>
      <c r="I18" s="156"/>
      <c r="J18" s="156"/>
      <c r="K18" s="156"/>
      <c r="L18" s="24">
        <f t="shared" si="2"/>
        <v>0</v>
      </c>
      <c r="M18" s="356"/>
      <c r="N18" s="156"/>
      <c r="O18" s="357"/>
      <c r="P18" s="65">
        <v>9.5</v>
      </c>
      <c r="Q18" s="161">
        <f t="shared" si="4"/>
        <v>15</v>
      </c>
      <c r="R18" s="5"/>
    </row>
    <row r="19" spans="1:20" ht="15">
      <c r="A19" s="11">
        <v>12</v>
      </c>
      <c r="B19" s="13"/>
      <c r="C19" s="156"/>
      <c r="D19" s="156"/>
      <c r="E19" s="24">
        <f t="shared" si="0"/>
        <v>0</v>
      </c>
      <c r="F19" s="13"/>
      <c r="G19" s="99"/>
      <c r="H19" s="24">
        <v>2</v>
      </c>
      <c r="I19" s="99"/>
      <c r="J19" s="99"/>
      <c r="K19" s="99"/>
      <c r="L19" s="24">
        <f t="shared" si="2"/>
        <v>0</v>
      </c>
      <c r="M19" s="356"/>
      <c r="N19" s="156"/>
      <c r="O19" s="357"/>
      <c r="P19" s="65">
        <v>5</v>
      </c>
      <c r="Q19" s="161">
        <f t="shared" si="4"/>
        <v>7</v>
      </c>
      <c r="R19" s="5"/>
    </row>
    <row r="20" spans="1:20" ht="15">
      <c r="A20" s="11">
        <v>14</v>
      </c>
      <c r="B20" s="13"/>
      <c r="C20" s="156"/>
      <c r="D20" s="156"/>
      <c r="E20" s="24">
        <v>3</v>
      </c>
      <c r="F20" s="13"/>
      <c r="G20" s="99"/>
      <c r="H20" s="24">
        <v>3</v>
      </c>
      <c r="I20" s="99"/>
      <c r="J20" s="99"/>
      <c r="K20" s="99"/>
      <c r="L20" s="24">
        <v>13</v>
      </c>
      <c r="M20" s="356"/>
      <c r="N20" s="156"/>
      <c r="O20" s="357"/>
      <c r="P20" s="65">
        <v>8</v>
      </c>
      <c r="Q20" s="161">
        <f t="shared" si="4"/>
        <v>27</v>
      </c>
      <c r="R20" s="5"/>
    </row>
    <row r="21" spans="1:20" ht="15">
      <c r="A21" s="11">
        <v>15</v>
      </c>
      <c r="B21" s="13"/>
      <c r="C21" s="156"/>
      <c r="D21" s="156"/>
      <c r="E21" s="24">
        <f t="shared" si="0"/>
        <v>0</v>
      </c>
      <c r="F21" s="13"/>
      <c r="G21" s="99"/>
      <c r="H21" s="24">
        <f t="shared" si="1"/>
        <v>0</v>
      </c>
      <c r="I21" s="99"/>
      <c r="J21" s="99"/>
      <c r="K21" s="99"/>
      <c r="L21" s="24">
        <f t="shared" si="2"/>
        <v>0</v>
      </c>
      <c r="M21" s="356"/>
      <c r="N21" s="156"/>
      <c r="O21" s="357"/>
      <c r="P21" s="65">
        <v>6</v>
      </c>
      <c r="Q21" s="161">
        <f t="shared" si="4"/>
        <v>6</v>
      </c>
      <c r="R21" s="5"/>
    </row>
    <row r="22" spans="1:20" ht="15.6" thickBot="1">
      <c r="A22" s="11">
        <v>16</v>
      </c>
      <c r="B22" s="13"/>
      <c r="C22" s="156"/>
      <c r="D22" s="156"/>
      <c r="E22" s="24">
        <v>2.5</v>
      </c>
      <c r="F22" s="13"/>
      <c r="G22" s="99"/>
      <c r="H22" s="24">
        <v>0</v>
      </c>
      <c r="I22" s="99"/>
      <c r="J22" s="99"/>
      <c r="K22" s="99"/>
      <c r="L22" s="24">
        <f t="shared" si="2"/>
        <v>0</v>
      </c>
      <c r="M22" s="356"/>
      <c r="N22" s="156"/>
      <c r="O22" s="357"/>
      <c r="P22" s="65">
        <v>9</v>
      </c>
      <c r="Q22" s="161">
        <f t="shared" si="4"/>
        <v>11.5</v>
      </c>
      <c r="R22" s="5"/>
    </row>
    <row r="23" spans="1:20" ht="15">
      <c r="A23" s="14" t="s">
        <v>12</v>
      </c>
      <c r="B23" s="16" t="e">
        <f t="shared" ref="B23:M23" si="5">AVERAGE(B8:B22)</f>
        <v>#DIV/0!</v>
      </c>
      <c r="C23" s="17" t="e">
        <f t="shared" si="5"/>
        <v>#DIV/0!</v>
      </c>
      <c r="D23" s="53" t="e">
        <f t="shared" si="5"/>
        <v>#DIV/0!</v>
      </c>
      <c r="E23" s="19">
        <f t="shared" si="5"/>
        <v>1.6333333333333333</v>
      </c>
      <c r="F23" s="16" t="e">
        <f t="shared" si="5"/>
        <v>#DIV/0!</v>
      </c>
      <c r="G23" s="53" t="e">
        <f t="shared" si="5"/>
        <v>#DIV/0!</v>
      </c>
      <c r="H23" s="19">
        <f t="shared" si="5"/>
        <v>1.2666666666666666</v>
      </c>
      <c r="I23" s="16" t="e">
        <f t="shared" si="5"/>
        <v>#DIV/0!</v>
      </c>
      <c r="J23" s="17" t="e">
        <f t="shared" si="5"/>
        <v>#DIV/0!</v>
      </c>
      <c r="K23" s="53" t="e">
        <f t="shared" si="5"/>
        <v>#DIV/0!</v>
      </c>
      <c r="L23" s="19">
        <f t="shared" si="5"/>
        <v>4.9333333333333336</v>
      </c>
      <c r="M23" s="16" t="e">
        <f t="shared" si="5"/>
        <v>#DIV/0!</v>
      </c>
      <c r="N23" s="170"/>
      <c r="O23" s="53" t="e">
        <f>AVERAGE(O8:O22)</f>
        <v>#DIV/0!</v>
      </c>
      <c r="P23" s="92">
        <f>AVERAGE(P8:P22)</f>
        <v>7.4333333333333336</v>
      </c>
      <c r="Q23" s="152">
        <f>AVERAGE(Q8:Q22)</f>
        <v>15.266666666666667</v>
      </c>
      <c r="R23" s="5"/>
    </row>
    <row r="24" spans="1:20" ht="16.2" thickBot="1">
      <c r="A24" s="15" t="s">
        <v>11</v>
      </c>
      <c r="B24" s="86" t="e">
        <f t="shared" ref="B24:M24" si="6">100*B23/B7</f>
        <v>#DIV/0!</v>
      </c>
      <c r="C24" s="87" t="e">
        <f t="shared" si="6"/>
        <v>#DIV/0!</v>
      </c>
      <c r="D24" s="88" t="e">
        <f t="shared" si="6"/>
        <v>#DIV/0!</v>
      </c>
      <c r="E24" s="20">
        <f t="shared" si="6"/>
        <v>54.44444444444445</v>
      </c>
      <c r="F24" s="86" t="e">
        <f t="shared" si="6"/>
        <v>#DIV/0!</v>
      </c>
      <c r="G24" s="88" t="e">
        <f t="shared" si="6"/>
        <v>#DIV/0!</v>
      </c>
      <c r="H24" s="20">
        <f t="shared" si="6"/>
        <v>42.222222222222221</v>
      </c>
      <c r="I24" s="86" t="e">
        <f t="shared" si="6"/>
        <v>#DIV/0!</v>
      </c>
      <c r="J24" s="87" t="e">
        <f t="shared" si="6"/>
        <v>#DIV/0!</v>
      </c>
      <c r="K24" s="88" t="e">
        <f t="shared" si="6"/>
        <v>#DIV/0!</v>
      </c>
      <c r="L24" s="20">
        <f t="shared" si="6"/>
        <v>37.948717948717949</v>
      </c>
      <c r="M24" s="86" t="e">
        <f t="shared" si="6"/>
        <v>#DIV/0!</v>
      </c>
      <c r="N24" s="171"/>
      <c r="O24" s="88" t="e">
        <f>100*O23/O7</f>
        <v>#DIV/0!</v>
      </c>
      <c r="P24" s="93">
        <f>100*P23/P7</f>
        <v>67.575757575757578</v>
      </c>
      <c r="Q24" s="135">
        <f>100*Q23/Q7</f>
        <v>50.888888888888893</v>
      </c>
      <c r="R24" s="5"/>
      <c r="T24" s="6"/>
    </row>
    <row r="25" spans="1:20" ht="15.6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5"/>
      <c r="R25" s="5"/>
    </row>
  </sheetData>
  <mergeCells count="8">
    <mergeCell ref="A5:A6"/>
    <mergeCell ref="B5:E5"/>
    <mergeCell ref="A1:Q1"/>
    <mergeCell ref="A2:Q2"/>
    <mergeCell ref="Q5:Q6"/>
    <mergeCell ref="M5:P5"/>
    <mergeCell ref="F5:H5"/>
    <mergeCell ref="I5:L5"/>
  </mergeCells>
  <pageMargins left="0.75" right="0.75" top="1" bottom="1" header="0.4921259845" footer="0.4921259845"/>
  <pageSetup paperSize="9" orientation="portrait" horizontalDpi="300" verticalDpi="300" r:id="rId1"/>
  <headerFooter alignWithMargins="0"/>
  <ignoredErrors>
    <ignoredError sqref="O23 B23:C23 M23 F23 I23:K23 D23 G23" formulaRange="1"/>
    <ignoredError sqref="E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8000"/>
  </sheetPr>
  <dimension ref="A1:U36"/>
  <sheetViews>
    <sheetView topLeftCell="A7" zoomScale="120" zoomScaleNormal="120" workbookViewId="0">
      <selection activeCell="G24" sqref="G24"/>
    </sheetView>
  </sheetViews>
  <sheetFormatPr defaultRowHeight="13.2"/>
  <cols>
    <col min="1" max="1" width="6.33203125" customWidth="1"/>
    <col min="2" max="3" width="9.6640625" style="1" customWidth="1"/>
    <col min="4" max="6" width="10.6640625" style="1" customWidth="1"/>
    <col min="7" max="7" width="10" style="1" customWidth="1"/>
    <col min="8" max="8" width="9.5546875" style="1" customWidth="1"/>
    <col min="9" max="9" width="8.88671875" style="1" customWidth="1"/>
    <col min="10" max="10" width="7.6640625" customWidth="1"/>
    <col min="11" max="11" width="10" customWidth="1"/>
    <col min="12" max="17" width="5.6640625" customWidth="1"/>
    <col min="18" max="18" width="9.44140625" customWidth="1"/>
  </cols>
  <sheetData>
    <row r="1" spans="1:21" ht="30" customHeight="1">
      <c r="A1" s="399" t="s">
        <v>14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5"/>
    </row>
    <row r="2" spans="1:21" ht="30" customHeight="1">
      <c r="A2" s="365" t="s">
        <v>43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5"/>
    </row>
    <row r="3" spans="1:21" ht="15.6">
      <c r="A3" s="2"/>
      <c r="B3" s="3"/>
      <c r="C3" s="3"/>
      <c r="D3" s="3"/>
      <c r="E3" s="3"/>
      <c r="F3" s="3"/>
      <c r="G3" s="3" t="s">
        <v>28</v>
      </c>
      <c r="H3" s="3"/>
      <c r="I3" s="3"/>
      <c r="J3" s="4"/>
      <c r="K3" s="4"/>
      <c r="L3" s="4"/>
      <c r="M3" s="4"/>
      <c r="N3" s="4"/>
      <c r="O3" s="4"/>
      <c r="P3" s="4"/>
      <c r="Q3" s="5"/>
      <c r="R3" s="5"/>
      <c r="S3" s="5"/>
    </row>
    <row r="4" spans="1:21" ht="16.2" thickBot="1">
      <c r="A4" s="2"/>
      <c r="B4" s="3"/>
      <c r="C4" s="3"/>
      <c r="D4" s="3"/>
      <c r="E4" s="3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5"/>
      <c r="R4" s="5"/>
      <c r="S4" s="5"/>
    </row>
    <row r="5" spans="1:21" ht="15.6">
      <c r="A5" s="2"/>
      <c r="B5" s="403" t="s">
        <v>15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5"/>
      <c r="S5" s="5"/>
    </row>
    <row r="6" spans="1:21" ht="18" customHeight="1" thickBot="1">
      <c r="A6" s="49"/>
      <c r="B6" s="400" t="s">
        <v>29</v>
      </c>
      <c r="C6" s="401"/>
      <c r="D6" s="401"/>
      <c r="E6" s="401"/>
      <c r="F6" s="401"/>
      <c r="G6" s="401"/>
      <c r="H6" s="401"/>
      <c r="I6" s="401"/>
      <c r="J6" s="401"/>
      <c r="K6" s="402"/>
      <c r="L6" s="401" t="s">
        <v>30</v>
      </c>
      <c r="M6" s="401"/>
      <c r="N6" s="401"/>
      <c r="O6" s="401"/>
      <c r="P6" s="401"/>
      <c r="Q6" s="402"/>
      <c r="R6" s="392" t="s">
        <v>10</v>
      </c>
      <c r="S6" s="5"/>
    </row>
    <row r="7" spans="1:21" ht="38.4" customHeight="1" thickBot="1">
      <c r="A7" s="50"/>
      <c r="B7" s="139" t="s">
        <v>48</v>
      </c>
      <c r="C7" s="140" t="s">
        <v>49</v>
      </c>
      <c r="D7" s="141" t="s">
        <v>50</v>
      </c>
      <c r="E7" s="178" t="s">
        <v>51</v>
      </c>
      <c r="F7" s="142" t="s">
        <v>53</v>
      </c>
      <c r="G7" s="142" t="s">
        <v>52</v>
      </c>
      <c r="H7" s="142" t="s">
        <v>54</v>
      </c>
      <c r="I7" s="143" t="s">
        <v>25</v>
      </c>
      <c r="J7" s="347" t="s">
        <v>24</v>
      </c>
      <c r="K7" s="128" t="s">
        <v>26</v>
      </c>
      <c r="L7" s="129">
        <v>1</v>
      </c>
      <c r="M7" s="129">
        <v>2</v>
      </c>
      <c r="N7" s="129">
        <v>3</v>
      </c>
      <c r="O7" s="130">
        <v>4</v>
      </c>
      <c r="P7" s="318">
        <v>5</v>
      </c>
      <c r="Q7" s="128" t="s">
        <v>99</v>
      </c>
      <c r="R7" s="392"/>
      <c r="S7" s="5"/>
      <c r="T7" s="94"/>
      <c r="U7" s="94"/>
    </row>
    <row r="8" spans="1:21" ht="18" customHeight="1" thickBot="1">
      <c r="A8" s="35" t="s">
        <v>3</v>
      </c>
      <c r="B8" s="106">
        <v>1</v>
      </c>
      <c r="C8" s="107">
        <v>1</v>
      </c>
      <c r="D8" s="136">
        <v>1</v>
      </c>
      <c r="E8" s="183">
        <v>2</v>
      </c>
      <c r="F8" s="136">
        <v>1</v>
      </c>
      <c r="G8" s="107">
        <v>1</v>
      </c>
      <c r="H8" s="107">
        <v>1</v>
      </c>
      <c r="I8" s="108">
        <v>6</v>
      </c>
      <c r="J8" s="109">
        <v>14</v>
      </c>
      <c r="K8" s="110">
        <f>SUM(B8:J8)</f>
        <v>28</v>
      </c>
      <c r="L8" s="119">
        <v>3</v>
      </c>
      <c r="M8" s="119">
        <v>3</v>
      </c>
      <c r="N8" s="119">
        <v>2</v>
      </c>
      <c r="O8" s="120">
        <v>2</v>
      </c>
      <c r="P8" s="319">
        <v>2</v>
      </c>
      <c r="Q8" s="110">
        <f>SUM(L8:P8)</f>
        <v>12</v>
      </c>
      <c r="R8" s="131">
        <f>SUM(B8:J8)+SUM(L8:P8)</f>
        <v>40</v>
      </c>
      <c r="S8" s="5"/>
    </row>
    <row r="9" spans="1:21" ht="15.6" thickTop="1">
      <c r="A9" s="10">
        <v>1</v>
      </c>
      <c r="B9" s="111">
        <v>1</v>
      </c>
      <c r="C9" s="112">
        <v>1</v>
      </c>
      <c r="D9" s="137">
        <v>0.5</v>
      </c>
      <c r="E9" s="179">
        <v>0</v>
      </c>
      <c r="F9" s="137">
        <v>0</v>
      </c>
      <c r="G9" s="112">
        <v>0</v>
      </c>
      <c r="H9" s="112">
        <v>0</v>
      </c>
      <c r="I9" s="112">
        <v>5</v>
      </c>
      <c r="J9" s="114">
        <v>0</v>
      </c>
      <c r="K9" s="174">
        <f>SUM(B9:J9)</f>
        <v>7.5</v>
      </c>
      <c r="L9" s="112">
        <v>0</v>
      </c>
      <c r="M9" s="112">
        <v>0</v>
      </c>
      <c r="N9" s="112">
        <v>0</v>
      </c>
      <c r="O9" s="113">
        <v>0</v>
      </c>
      <c r="P9" s="320">
        <v>0</v>
      </c>
      <c r="Q9" s="174">
        <f>SUM(L9:P9)</f>
        <v>0</v>
      </c>
      <c r="R9" s="132">
        <f>SUM(B9:J9)+SUM(L9:P9)</f>
        <v>7.5</v>
      </c>
      <c r="S9" s="5"/>
    </row>
    <row r="10" spans="1:21" ht="15">
      <c r="A10" s="11">
        <v>2</v>
      </c>
      <c r="B10" s="115">
        <v>1</v>
      </c>
      <c r="C10" s="116">
        <v>1</v>
      </c>
      <c r="D10" s="138">
        <v>1</v>
      </c>
      <c r="E10" s="180">
        <v>0</v>
      </c>
      <c r="F10" s="138">
        <v>0</v>
      </c>
      <c r="G10" s="116">
        <v>0</v>
      </c>
      <c r="H10" s="116">
        <v>0</v>
      </c>
      <c r="I10" s="116">
        <v>5</v>
      </c>
      <c r="J10" s="118">
        <v>0</v>
      </c>
      <c r="K10" s="175">
        <f>SUM(B10:J10)</f>
        <v>8</v>
      </c>
      <c r="L10" s="116">
        <v>3</v>
      </c>
      <c r="M10" s="116">
        <v>1.5</v>
      </c>
      <c r="N10" s="116">
        <v>2</v>
      </c>
      <c r="O10" s="117">
        <v>2</v>
      </c>
      <c r="P10" s="321">
        <v>1</v>
      </c>
      <c r="Q10" s="175">
        <f>SUM(L10:P10)</f>
        <v>9.5</v>
      </c>
      <c r="R10" s="133">
        <f>SUM(B10:J10)+SUM(L10:P10)</f>
        <v>17.5</v>
      </c>
      <c r="S10" s="5"/>
    </row>
    <row r="11" spans="1:21" ht="15">
      <c r="A11" s="11">
        <v>3</v>
      </c>
      <c r="B11" s="115">
        <v>1</v>
      </c>
      <c r="C11" s="116">
        <v>1</v>
      </c>
      <c r="D11" s="138">
        <v>0</v>
      </c>
      <c r="E11" s="180">
        <v>0</v>
      </c>
      <c r="F11" s="138">
        <v>0</v>
      </c>
      <c r="G11" s="116">
        <v>0</v>
      </c>
      <c r="H11" s="116">
        <v>0</v>
      </c>
      <c r="I11" s="116">
        <v>0</v>
      </c>
      <c r="J11" s="118">
        <v>0</v>
      </c>
      <c r="K11" s="175">
        <f t="shared" ref="K11:K23" si="0">SUM(B11:J11)</f>
        <v>2</v>
      </c>
      <c r="L11" s="116">
        <v>0</v>
      </c>
      <c r="M11" s="116">
        <v>0</v>
      </c>
      <c r="N11" s="116">
        <v>0</v>
      </c>
      <c r="O11" s="117">
        <v>0</v>
      </c>
      <c r="P11" s="321">
        <v>1</v>
      </c>
      <c r="Q11" s="175">
        <f t="shared" ref="Q11:Q23" si="1">SUM(L11:P11)</f>
        <v>1</v>
      </c>
      <c r="R11" s="133">
        <f t="shared" ref="R11:R23" si="2">SUM(B11:J11)+SUM(L11:P11)</f>
        <v>3</v>
      </c>
      <c r="S11" s="5"/>
    </row>
    <row r="12" spans="1:21" ht="15">
      <c r="A12" s="11">
        <v>4</v>
      </c>
      <c r="B12" s="115">
        <v>1</v>
      </c>
      <c r="C12" s="116">
        <v>1</v>
      </c>
      <c r="D12" s="138">
        <v>1</v>
      </c>
      <c r="E12" s="180">
        <v>2</v>
      </c>
      <c r="F12" s="138">
        <v>0</v>
      </c>
      <c r="G12" s="116">
        <v>0</v>
      </c>
      <c r="H12" s="116">
        <v>0</v>
      </c>
      <c r="I12" s="116">
        <v>6</v>
      </c>
      <c r="J12" s="118">
        <v>0</v>
      </c>
      <c r="K12" s="175">
        <f t="shared" si="0"/>
        <v>11</v>
      </c>
      <c r="L12" s="116">
        <v>2</v>
      </c>
      <c r="M12" s="116">
        <v>3</v>
      </c>
      <c r="N12" s="116">
        <v>2</v>
      </c>
      <c r="O12" s="117">
        <v>0</v>
      </c>
      <c r="P12" s="321">
        <v>1</v>
      </c>
      <c r="Q12" s="175">
        <f t="shared" si="1"/>
        <v>8</v>
      </c>
      <c r="R12" s="133">
        <f t="shared" si="2"/>
        <v>19</v>
      </c>
      <c r="S12" s="5"/>
    </row>
    <row r="13" spans="1:21" ht="15">
      <c r="A13" s="11">
        <v>5</v>
      </c>
      <c r="B13" s="115">
        <v>1</v>
      </c>
      <c r="C13" s="116">
        <v>1</v>
      </c>
      <c r="D13" s="138">
        <v>1</v>
      </c>
      <c r="E13" s="180">
        <v>0</v>
      </c>
      <c r="F13" s="138">
        <v>0</v>
      </c>
      <c r="G13" s="116">
        <v>0</v>
      </c>
      <c r="H13" s="116">
        <v>0</v>
      </c>
      <c r="I13" s="116">
        <v>0</v>
      </c>
      <c r="J13" s="118">
        <v>0</v>
      </c>
      <c r="K13" s="175">
        <f t="shared" si="0"/>
        <v>3</v>
      </c>
      <c r="L13" s="116">
        <v>0</v>
      </c>
      <c r="M13" s="116">
        <v>0</v>
      </c>
      <c r="N13" s="116">
        <v>2</v>
      </c>
      <c r="O13" s="117">
        <v>0</v>
      </c>
      <c r="P13" s="321">
        <v>0</v>
      </c>
      <c r="Q13" s="175">
        <f t="shared" si="1"/>
        <v>2</v>
      </c>
      <c r="R13" s="133">
        <f t="shared" si="2"/>
        <v>5</v>
      </c>
      <c r="S13" s="5"/>
    </row>
    <row r="14" spans="1:21" ht="15">
      <c r="A14" s="11">
        <v>6</v>
      </c>
      <c r="B14" s="115">
        <v>1</v>
      </c>
      <c r="C14" s="116">
        <v>1</v>
      </c>
      <c r="D14" s="138">
        <v>1</v>
      </c>
      <c r="E14" s="180">
        <v>2</v>
      </c>
      <c r="F14" s="138">
        <v>1</v>
      </c>
      <c r="G14" s="116">
        <v>0</v>
      </c>
      <c r="H14" s="116">
        <v>1</v>
      </c>
      <c r="I14" s="116">
        <v>6</v>
      </c>
      <c r="J14" s="118">
        <v>14</v>
      </c>
      <c r="K14" s="175">
        <f t="shared" si="0"/>
        <v>27</v>
      </c>
      <c r="L14" s="116">
        <v>1</v>
      </c>
      <c r="M14" s="116">
        <v>3</v>
      </c>
      <c r="N14" s="116">
        <v>2</v>
      </c>
      <c r="O14" s="117">
        <v>2</v>
      </c>
      <c r="P14" s="321">
        <v>2</v>
      </c>
      <c r="Q14" s="175">
        <f t="shared" si="1"/>
        <v>10</v>
      </c>
      <c r="R14" s="133">
        <f t="shared" si="2"/>
        <v>37</v>
      </c>
      <c r="S14" s="5"/>
    </row>
    <row r="15" spans="1:21" ht="15">
      <c r="A15" s="11">
        <v>7</v>
      </c>
      <c r="B15" s="115">
        <v>1</v>
      </c>
      <c r="C15" s="116">
        <v>1</v>
      </c>
      <c r="D15" s="138">
        <v>1</v>
      </c>
      <c r="E15" s="180">
        <v>0</v>
      </c>
      <c r="F15" s="138">
        <v>0</v>
      </c>
      <c r="G15" s="116">
        <v>0</v>
      </c>
      <c r="H15" s="116">
        <v>0</v>
      </c>
      <c r="I15" s="116">
        <v>6</v>
      </c>
      <c r="J15" s="118">
        <v>0</v>
      </c>
      <c r="K15" s="175">
        <f t="shared" si="0"/>
        <v>9</v>
      </c>
      <c r="L15" s="116">
        <v>0</v>
      </c>
      <c r="M15" s="116">
        <v>0</v>
      </c>
      <c r="N15" s="116">
        <v>2</v>
      </c>
      <c r="O15" s="117">
        <v>0</v>
      </c>
      <c r="P15" s="321">
        <v>1</v>
      </c>
      <c r="Q15" s="175">
        <f t="shared" si="1"/>
        <v>3</v>
      </c>
      <c r="R15" s="133">
        <f t="shared" si="2"/>
        <v>12</v>
      </c>
      <c r="S15" s="5"/>
    </row>
    <row r="16" spans="1:21" ht="15">
      <c r="A16" s="11">
        <v>8</v>
      </c>
      <c r="B16" s="115">
        <v>1</v>
      </c>
      <c r="C16" s="116">
        <v>1</v>
      </c>
      <c r="D16" s="138">
        <v>1</v>
      </c>
      <c r="E16" s="180">
        <v>0</v>
      </c>
      <c r="F16" s="138">
        <v>0</v>
      </c>
      <c r="G16" s="116">
        <v>0</v>
      </c>
      <c r="H16" s="116">
        <v>0</v>
      </c>
      <c r="I16" s="116">
        <v>6</v>
      </c>
      <c r="J16" s="118">
        <v>0</v>
      </c>
      <c r="K16" s="175">
        <f t="shared" si="0"/>
        <v>9</v>
      </c>
      <c r="L16" s="116">
        <v>1.5</v>
      </c>
      <c r="M16" s="116">
        <v>1.5</v>
      </c>
      <c r="N16" s="116">
        <v>2</v>
      </c>
      <c r="O16" s="117">
        <v>0</v>
      </c>
      <c r="P16" s="321">
        <v>2</v>
      </c>
      <c r="Q16" s="175">
        <f t="shared" si="1"/>
        <v>7</v>
      </c>
      <c r="R16" s="133">
        <f t="shared" si="2"/>
        <v>16</v>
      </c>
      <c r="S16" s="5"/>
    </row>
    <row r="17" spans="1:19" ht="15">
      <c r="A17" s="11">
        <v>9</v>
      </c>
      <c r="B17" s="115">
        <v>1</v>
      </c>
      <c r="C17" s="116">
        <v>1</v>
      </c>
      <c r="D17" s="138">
        <v>0</v>
      </c>
      <c r="E17" s="180">
        <v>0</v>
      </c>
      <c r="F17" s="138">
        <v>0</v>
      </c>
      <c r="G17" s="116">
        <v>0</v>
      </c>
      <c r="H17" s="116">
        <v>0</v>
      </c>
      <c r="I17" s="116">
        <v>6</v>
      </c>
      <c r="J17" s="118">
        <v>0</v>
      </c>
      <c r="K17" s="175">
        <f t="shared" si="0"/>
        <v>8</v>
      </c>
      <c r="L17" s="116">
        <v>3</v>
      </c>
      <c r="M17" s="116">
        <v>0</v>
      </c>
      <c r="N17" s="116">
        <v>0</v>
      </c>
      <c r="O17" s="117">
        <v>0</v>
      </c>
      <c r="P17" s="321">
        <v>0</v>
      </c>
      <c r="Q17" s="175">
        <f t="shared" si="1"/>
        <v>3</v>
      </c>
      <c r="R17" s="133">
        <f t="shared" si="2"/>
        <v>11</v>
      </c>
      <c r="S17" s="5"/>
    </row>
    <row r="18" spans="1:19" ht="15">
      <c r="A18" s="11">
        <v>10</v>
      </c>
      <c r="B18" s="115">
        <v>1</v>
      </c>
      <c r="C18" s="116">
        <v>1</v>
      </c>
      <c r="D18" s="138">
        <v>1</v>
      </c>
      <c r="E18" s="180">
        <v>0</v>
      </c>
      <c r="F18" s="138">
        <v>0</v>
      </c>
      <c r="G18" s="116">
        <v>0</v>
      </c>
      <c r="H18" s="116">
        <v>0</v>
      </c>
      <c r="I18" s="116">
        <v>3</v>
      </c>
      <c r="J18" s="118">
        <v>0</v>
      </c>
      <c r="K18" s="175">
        <f t="shared" si="0"/>
        <v>6</v>
      </c>
      <c r="L18" s="116">
        <v>0</v>
      </c>
      <c r="M18" s="116">
        <v>0</v>
      </c>
      <c r="N18" s="116">
        <v>2</v>
      </c>
      <c r="O18" s="117">
        <v>0</v>
      </c>
      <c r="P18" s="321">
        <v>0</v>
      </c>
      <c r="Q18" s="175">
        <f t="shared" si="1"/>
        <v>2</v>
      </c>
      <c r="R18" s="133">
        <f t="shared" si="2"/>
        <v>8</v>
      </c>
      <c r="S18" s="5"/>
    </row>
    <row r="19" spans="1:19" ht="15">
      <c r="A19" s="11">
        <v>11</v>
      </c>
      <c r="B19" s="115">
        <v>1</v>
      </c>
      <c r="C19" s="116">
        <v>1</v>
      </c>
      <c r="D19" s="138">
        <v>1</v>
      </c>
      <c r="E19" s="180">
        <v>0</v>
      </c>
      <c r="F19" s="138">
        <v>0</v>
      </c>
      <c r="G19" s="116">
        <v>0</v>
      </c>
      <c r="H19" s="116">
        <v>0</v>
      </c>
      <c r="I19" s="116">
        <v>6</v>
      </c>
      <c r="J19" s="118">
        <v>0</v>
      </c>
      <c r="K19" s="175">
        <f t="shared" si="0"/>
        <v>9</v>
      </c>
      <c r="L19" s="116">
        <v>0</v>
      </c>
      <c r="M19" s="116">
        <v>0</v>
      </c>
      <c r="N19" s="116">
        <v>2</v>
      </c>
      <c r="O19" s="117">
        <v>0</v>
      </c>
      <c r="P19" s="321">
        <v>0</v>
      </c>
      <c r="Q19" s="175">
        <f t="shared" si="1"/>
        <v>2</v>
      </c>
      <c r="R19" s="133">
        <f t="shared" si="2"/>
        <v>11</v>
      </c>
      <c r="S19" s="5"/>
    </row>
    <row r="20" spans="1:19" ht="15">
      <c r="A20" s="11">
        <v>12</v>
      </c>
      <c r="B20" s="115">
        <v>1</v>
      </c>
      <c r="C20" s="116">
        <v>1</v>
      </c>
      <c r="D20" s="138">
        <v>1</v>
      </c>
      <c r="E20" s="180">
        <v>0</v>
      </c>
      <c r="F20" s="138">
        <v>0</v>
      </c>
      <c r="G20" s="116">
        <v>0</v>
      </c>
      <c r="H20" s="116">
        <v>0</v>
      </c>
      <c r="I20" s="116">
        <v>6</v>
      </c>
      <c r="J20" s="118">
        <v>0</v>
      </c>
      <c r="K20" s="175">
        <f t="shared" si="0"/>
        <v>9</v>
      </c>
      <c r="L20" s="116">
        <v>0</v>
      </c>
      <c r="M20" s="116">
        <v>0</v>
      </c>
      <c r="N20" s="116">
        <v>2</v>
      </c>
      <c r="O20" s="117">
        <v>0</v>
      </c>
      <c r="P20" s="321">
        <v>2</v>
      </c>
      <c r="Q20" s="175">
        <f t="shared" si="1"/>
        <v>4</v>
      </c>
      <c r="R20" s="133">
        <f t="shared" si="2"/>
        <v>13</v>
      </c>
      <c r="S20" s="5"/>
    </row>
    <row r="21" spans="1:19" ht="15">
      <c r="A21" s="11">
        <v>14</v>
      </c>
      <c r="B21" s="115">
        <v>1</v>
      </c>
      <c r="C21" s="116">
        <v>1</v>
      </c>
      <c r="D21" s="138">
        <v>1</v>
      </c>
      <c r="E21" s="180">
        <v>0</v>
      </c>
      <c r="F21" s="138">
        <v>0</v>
      </c>
      <c r="G21" s="116">
        <v>0</v>
      </c>
      <c r="H21" s="116">
        <v>0</v>
      </c>
      <c r="I21" s="116">
        <v>5</v>
      </c>
      <c r="J21" s="118">
        <v>0</v>
      </c>
      <c r="K21" s="175">
        <f t="shared" si="0"/>
        <v>8</v>
      </c>
      <c r="L21" s="116">
        <v>3</v>
      </c>
      <c r="M21" s="116">
        <v>1.5</v>
      </c>
      <c r="N21" s="116">
        <v>2</v>
      </c>
      <c r="O21" s="117">
        <v>0</v>
      </c>
      <c r="P21" s="321">
        <v>1</v>
      </c>
      <c r="Q21" s="175">
        <f t="shared" si="1"/>
        <v>7.5</v>
      </c>
      <c r="R21" s="133">
        <f t="shared" si="2"/>
        <v>15.5</v>
      </c>
      <c r="S21" s="5"/>
    </row>
    <row r="22" spans="1:19" ht="15">
      <c r="A22" s="11">
        <v>15</v>
      </c>
      <c r="B22" s="115">
        <v>1</v>
      </c>
      <c r="C22" s="116">
        <v>1</v>
      </c>
      <c r="D22" s="138">
        <v>1</v>
      </c>
      <c r="E22" s="180">
        <v>0</v>
      </c>
      <c r="F22" s="138">
        <v>0</v>
      </c>
      <c r="G22" s="116">
        <v>0</v>
      </c>
      <c r="H22" s="116">
        <v>0</v>
      </c>
      <c r="I22" s="116">
        <v>2</v>
      </c>
      <c r="J22" s="118">
        <v>0</v>
      </c>
      <c r="K22" s="175">
        <f t="shared" si="0"/>
        <v>5</v>
      </c>
      <c r="L22" s="116">
        <v>0</v>
      </c>
      <c r="M22" s="116">
        <v>0</v>
      </c>
      <c r="N22" s="116">
        <v>0</v>
      </c>
      <c r="O22" s="117">
        <v>0</v>
      </c>
      <c r="P22" s="321">
        <v>0</v>
      </c>
      <c r="Q22" s="175">
        <f t="shared" si="1"/>
        <v>0</v>
      </c>
      <c r="R22" s="133">
        <f t="shared" si="2"/>
        <v>5</v>
      </c>
      <c r="S22" s="5"/>
    </row>
    <row r="23" spans="1:19" ht="15.6" thickBot="1">
      <c r="A23" s="11">
        <v>16</v>
      </c>
      <c r="B23" s="115">
        <v>1</v>
      </c>
      <c r="C23" s="116">
        <v>1</v>
      </c>
      <c r="D23" s="138">
        <v>1</v>
      </c>
      <c r="E23" s="180">
        <v>0</v>
      </c>
      <c r="F23" s="138">
        <v>0</v>
      </c>
      <c r="G23" s="116">
        <v>0</v>
      </c>
      <c r="H23" s="116">
        <v>0</v>
      </c>
      <c r="I23" s="116">
        <v>6</v>
      </c>
      <c r="J23" s="118">
        <v>0</v>
      </c>
      <c r="K23" s="175">
        <f t="shared" si="0"/>
        <v>9</v>
      </c>
      <c r="L23" s="116">
        <v>0</v>
      </c>
      <c r="M23" s="116">
        <v>1.5</v>
      </c>
      <c r="N23" s="116">
        <v>2</v>
      </c>
      <c r="O23" s="117">
        <v>0</v>
      </c>
      <c r="P23" s="321">
        <v>2</v>
      </c>
      <c r="Q23" s="175">
        <f t="shared" si="1"/>
        <v>5.5</v>
      </c>
      <c r="R23" s="133">
        <f t="shared" si="2"/>
        <v>14.5</v>
      </c>
      <c r="S23" s="5"/>
    </row>
    <row r="24" spans="1:19" ht="15.6" thickTop="1">
      <c r="A24" s="14" t="s">
        <v>12</v>
      </c>
      <c r="B24" s="55">
        <f t="shared" ref="B24:R24" si="3">AVERAGE(B9:B23)</f>
        <v>1</v>
      </c>
      <c r="C24" s="56">
        <f t="shared" si="3"/>
        <v>1</v>
      </c>
      <c r="D24" s="104">
        <f t="shared" si="3"/>
        <v>0.83333333333333337</v>
      </c>
      <c r="E24" s="181">
        <f t="shared" si="3"/>
        <v>0.26666666666666666</v>
      </c>
      <c r="F24" s="176">
        <f t="shared" si="3"/>
        <v>6.6666666666666666E-2</v>
      </c>
      <c r="G24" s="66">
        <f t="shared" si="3"/>
        <v>0</v>
      </c>
      <c r="H24" s="56">
        <f t="shared" si="3"/>
        <v>6.6666666666666666E-2</v>
      </c>
      <c r="I24" s="66">
        <f t="shared" si="3"/>
        <v>4.5333333333333332</v>
      </c>
      <c r="J24" s="95">
        <f t="shared" si="3"/>
        <v>0.93333333333333335</v>
      </c>
      <c r="K24" s="121">
        <f t="shared" si="3"/>
        <v>8.6999999999999993</v>
      </c>
      <c r="L24" s="66">
        <f t="shared" si="3"/>
        <v>0.9</v>
      </c>
      <c r="M24" s="56">
        <f t="shared" si="3"/>
        <v>0.8</v>
      </c>
      <c r="N24" s="56">
        <f t="shared" si="3"/>
        <v>1.4666666666666666</v>
      </c>
      <c r="O24" s="56">
        <f t="shared" si="3"/>
        <v>0.26666666666666666</v>
      </c>
      <c r="P24" s="121">
        <f t="shared" si="3"/>
        <v>0.8666666666666667</v>
      </c>
      <c r="Q24" s="322">
        <f t="shared" si="3"/>
        <v>4.3</v>
      </c>
      <c r="R24" s="134">
        <f t="shared" si="3"/>
        <v>13</v>
      </c>
      <c r="S24" s="5"/>
    </row>
    <row r="25" spans="1:19" ht="16.2" thickBot="1">
      <c r="A25" s="15" t="s">
        <v>11</v>
      </c>
      <c r="B25" s="71">
        <f t="shared" ref="B25:R25" si="4">100*B24/B8</f>
        <v>100</v>
      </c>
      <c r="C25" s="72">
        <f t="shared" si="4"/>
        <v>100</v>
      </c>
      <c r="D25" s="105">
        <f t="shared" si="4"/>
        <v>83.333333333333343</v>
      </c>
      <c r="E25" s="182">
        <f t="shared" si="4"/>
        <v>13.333333333333334</v>
      </c>
      <c r="F25" s="177">
        <f t="shared" si="4"/>
        <v>6.666666666666667</v>
      </c>
      <c r="G25" s="74">
        <f t="shared" si="4"/>
        <v>0</v>
      </c>
      <c r="H25" s="72">
        <f t="shared" si="4"/>
        <v>6.666666666666667</v>
      </c>
      <c r="I25" s="74">
        <f t="shared" si="4"/>
        <v>75.555555555555557</v>
      </c>
      <c r="J25" s="96">
        <f t="shared" si="4"/>
        <v>6.6666666666666661</v>
      </c>
      <c r="K25" s="73">
        <f t="shared" si="4"/>
        <v>31.071428571428566</v>
      </c>
      <c r="L25" s="74">
        <f t="shared" si="4"/>
        <v>30</v>
      </c>
      <c r="M25" s="72">
        <f t="shared" si="4"/>
        <v>26.666666666666668</v>
      </c>
      <c r="N25" s="72">
        <f t="shared" si="4"/>
        <v>73.333333333333329</v>
      </c>
      <c r="O25" s="72">
        <f t="shared" si="4"/>
        <v>13.333333333333334</v>
      </c>
      <c r="P25" s="73">
        <f t="shared" si="4"/>
        <v>43.333333333333336</v>
      </c>
      <c r="Q25" s="73">
        <f t="shared" si="4"/>
        <v>35.833333333333336</v>
      </c>
      <c r="R25" s="135">
        <f t="shared" si="4"/>
        <v>32.5</v>
      </c>
      <c r="S25" s="5"/>
    </row>
    <row r="26" spans="1:19" ht="15.6">
      <c r="A26" s="2"/>
      <c r="B26" s="3"/>
      <c r="C26" s="3"/>
      <c r="D26" s="3"/>
      <c r="E26" s="3"/>
      <c r="F26" s="3"/>
      <c r="G26" s="3"/>
      <c r="H26" s="3"/>
      <c r="I26" s="3"/>
      <c r="J26" s="4"/>
      <c r="K26" s="4"/>
      <c r="L26" s="4"/>
      <c r="M26" s="4"/>
      <c r="N26" s="4"/>
      <c r="O26" s="4"/>
      <c r="P26" s="4"/>
      <c r="Q26" s="5"/>
      <c r="R26" s="5"/>
      <c r="S26" s="5"/>
    </row>
    <row r="29" spans="1:19">
      <c r="B29" s="97"/>
      <c r="C29" s="97"/>
      <c r="D29" s="97"/>
      <c r="E29" s="97"/>
      <c r="F29" s="97"/>
      <c r="G29" s="97"/>
      <c r="H29" s="97"/>
    </row>
    <row r="30" spans="1:19">
      <c r="B30" s="97"/>
      <c r="C30" s="97"/>
      <c r="D30" s="97"/>
      <c r="E30" s="97"/>
      <c r="F30" s="97"/>
      <c r="G30" s="97"/>
      <c r="H30" s="97"/>
      <c r="L30" t="s">
        <v>27</v>
      </c>
    </row>
    <row r="31" spans="1:19">
      <c r="B31" s="97"/>
      <c r="C31" s="97"/>
      <c r="D31" s="98"/>
      <c r="E31" s="98"/>
      <c r="F31" s="98"/>
      <c r="G31" s="97"/>
      <c r="H31" s="97"/>
    </row>
    <row r="32" spans="1:19">
      <c r="B32" s="97"/>
      <c r="C32" s="97"/>
      <c r="D32" s="97"/>
      <c r="E32" s="97"/>
      <c r="F32" s="97"/>
      <c r="G32" s="97"/>
      <c r="H32" s="97"/>
    </row>
    <row r="33" spans="2:8">
      <c r="B33" s="97"/>
      <c r="C33" s="97"/>
      <c r="D33" s="97"/>
      <c r="E33" s="97"/>
      <c r="F33" s="97"/>
      <c r="G33" s="97"/>
      <c r="H33" s="97"/>
    </row>
    <row r="34" spans="2:8">
      <c r="B34" s="97"/>
      <c r="C34" s="97"/>
      <c r="D34" s="97"/>
      <c r="E34" s="97"/>
      <c r="F34" s="97"/>
      <c r="G34" s="97"/>
      <c r="H34" s="97"/>
    </row>
    <row r="35" spans="2:8">
      <c r="B35" s="97"/>
      <c r="C35" s="97"/>
      <c r="D35" s="97"/>
      <c r="E35" s="97"/>
      <c r="F35" s="97"/>
      <c r="G35" s="97"/>
      <c r="H35" s="97"/>
    </row>
    <row r="36" spans="2:8">
      <c r="B36" s="97"/>
      <c r="C36" s="97"/>
      <c r="D36" s="97"/>
      <c r="E36" s="97"/>
      <c r="F36" s="97"/>
      <c r="G36" s="97"/>
      <c r="H36" s="97"/>
    </row>
  </sheetData>
  <mergeCells count="6">
    <mergeCell ref="A1:R1"/>
    <mergeCell ref="A2:R2"/>
    <mergeCell ref="R6:R7"/>
    <mergeCell ref="B6:K6"/>
    <mergeCell ref="L6:Q6"/>
    <mergeCell ref="B5:R5"/>
  </mergeCells>
  <pageMargins left="0.75" right="0.75" top="1" bottom="1" header="0.4921259845" footer="0.4921259845"/>
  <pageSetup paperSize="9" orientation="portrait" horizontalDpi="300" verticalDpi="300" r:id="rId1"/>
  <headerFooter alignWithMargins="0"/>
  <ignoredErrors>
    <ignoredError sqref="K9:K10 I24:M24 B24 E24:G24 Q24 N24:O25 C24:D24 F25 H24 R9:R10 P24:P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DFC74"/>
  </sheetPr>
  <dimension ref="A2:X30"/>
  <sheetViews>
    <sheetView topLeftCell="A16" zoomScaleNormal="100" workbookViewId="0">
      <selection activeCell="A2" sqref="A2"/>
    </sheetView>
  </sheetViews>
  <sheetFormatPr defaultColWidth="8.88671875" defaultRowHeight="14.4"/>
  <cols>
    <col min="1" max="1" width="2.109375" style="193" customWidth="1"/>
    <col min="2" max="2" width="30.88671875" style="193" customWidth="1"/>
    <col min="3" max="3" width="10.6640625" style="193" customWidth="1"/>
    <col min="4" max="4" width="9.5546875" style="193" bestFit="1" customWidth="1"/>
    <col min="5" max="5" width="7.44140625" style="193" customWidth="1"/>
    <col min="6" max="6" width="11" style="193" customWidth="1"/>
    <col min="7" max="7" width="9.6640625" style="193" customWidth="1"/>
    <col min="8" max="8" width="11.88671875" style="197" bestFit="1" customWidth="1"/>
    <col min="9" max="9" width="12.44140625" style="197" customWidth="1"/>
    <col min="10" max="10" width="11.33203125" style="197" customWidth="1"/>
    <col min="11" max="12" width="12.33203125" style="197" customWidth="1"/>
    <col min="13" max="13" width="9" style="197" customWidth="1"/>
    <col min="14" max="14" width="12.33203125" style="193" customWidth="1"/>
    <col min="15" max="15" width="11.109375" style="193" customWidth="1"/>
    <col min="16" max="16" width="12" style="193" customWidth="1"/>
    <col min="17" max="18" width="9.44140625" style="193" customWidth="1"/>
    <col min="19" max="19" width="12" style="193" bestFit="1" customWidth="1"/>
    <col min="20" max="23" width="8.88671875" style="193"/>
    <col min="24" max="24" width="9.5546875" style="193" bestFit="1" customWidth="1"/>
    <col min="25" max="16384" width="8.88671875" style="193"/>
  </cols>
  <sheetData>
    <row r="2" spans="1:24" ht="24" customHeight="1">
      <c r="A2" s="191"/>
      <c r="B2" s="412" t="s">
        <v>57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192"/>
      <c r="N2" s="413" t="s">
        <v>58</v>
      </c>
      <c r="R2" s="194"/>
      <c r="S2" s="194"/>
      <c r="T2" s="194"/>
      <c r="U2" s="194"/>
      <c r="V2" s="194"/>
      <c r="W2" s="194"/>
    </row>
    <row r="3" spans="1:24">
      <c r="B3" s="195" t="s">
        <v>32</v>
      </c>
      <c r="C3" s="196"/>
      <c r="D3" s="196"/>
      <c r="E3" s="196"/>
      <c r="F3" s="196"/>
      <c r="G3" s="196"/>
      <c r="M3" s="198"/>
      <c r="N3" s="414"/>
      <c r="O3" s="197"/>
      <c r="R3" s="194"/>
      <c r="S3" s="194"/>
      <c r="T3" s="199"/>
      <c r="U3" s="199"/>
      <c r="V3" s="199"/>
      <c r="W3" s="199"/>
      <c r="X3" s="200"/>
    </row>
    <row r="4" spans="1:24" ht="4.3499999999999996" customHeight="1">
      <c r="B4" s="201"/>
      <c r="C4" s="201"/>
      <c r="D4" s="201"/>
      <c r="E4" s="201"/>
      <c r="F4" s="201"/>
      <c r="G4" s="201"/>
      <c r="H4" s="202"/>
      <c r="I4" s="202"/>
      <c r="J4" s="202"/>
      <c r="K4" s="202"/>
      <c r="L4" s="202"/>
      <c r="M4" s="203"/>
      <c r="N4" s="414"/>
      <c r="R4" s="194"/>
      <c r="S4" s="194"/>
      <c r="T4" s="199"/>
      <c r="U4" s="199"/>
      <c r="V4" s="199"/>
      <c r="W4" s="199"/>
      <c r="X4" s="200"/>
    </row>
    <row r="5" spans="1:24" ht="42" customHeight="1">
      <c r="B5" s="204" t="s">
        <v>59</v>
      </c>
      <c r="C5" s="415" t="s">
        <v>60</v>
      </c>
      <c r="D5" s="415"/>
      <c r="E5" s="205" t="s">
        <v>42</v>
      </c>
      <c r="F5" s="206" t="s">
        <v>39</v>
      </c>
      <c r="G5" s="205" t="s">
        <v>40</v>
      </c>
      <c r="H5" s="207" t="s">
        <v>61</v>
      </c>
      <c r="I5" s="207" t="s">
        <v>62</v>
      </c>
      <c r="J5" s="208" t="s">
        <v>63</v>
      </c>
      <c r="K5" s="208" t="s">
        <v>64</v>
      </c>
      <c r="L5" s="209" t="s">
        <v>65</v>
      </c>
      <c r="M5" s="210"/>
      <c r="N5" s="414"/>
      <c r="R5" s="194"/>
      <c r="S5" s="194"/>
      <c r="T5" s="211"/>
      <c r="U5" s="199"/>
      <c r="V5" s="199"/>
      <c r="W5" s="199"/>
      <c r="X5" s="200"/>
    </row>
    <row r="6" spans="1:24" ht="19.350000000000001" customHeight="1">
      <c r="B6" s="212" t="s">
        <v>66</v>
      </c>
      <c r="C6" s="213">
        <v>126.0654</v>
      </c>
      <c r="D6" s="214" t="s">
        <v>41</v>
      </c>
      <c r="E6" s="214"/>
      <c r="F6" s="214"/>
      <c r="G6" s="214"/>
      <c r="H6" s="215">
        <v>0.05</v>
      </c>
      <c r="I6" s="216">
        <v>100</v>
      </c>
      <c r="J6" s="217">
        <f>H6*I6*C6/1000</f>
        <v>0.63032699999999997</v>
      </c>
      <c r="K6" s="218">
        <v>15</v>
      </c>
      <c r="L6" s="219"/>
      <c r="M6" s="220"/>
      <c r="N6" s="221">
        <v>100</v>
      </c>
      <c r="O6" s="222" t="s">
        <v>67</v>
      </c>
      <c r="R6" s="194"/>
      <c r="S6" s="194"/>
      <c r="T6" s="211"/>
      <c r="U6" s="199"/>
      <c r="V6" s="199"/>
      <c r="W6" s="199"/>
      <c r="X6" s="200"/>
    </row>
    <row r="7" spans="1:24" ht="19.350000000000001" customHeight="1">
      <c r="B7" s="223" t="s">
        <v>68</v>
      </c>
      <c r="C7" s="224">
        <v>158.03389999999999</v>
      </c>
      <c r="D7" s="214" t="s">
        <v>33</v>
      </c>
      <c r="E7" s="214"/>
      <c r="F7" s="214"/>
      <c r="G7" s="214"/>
      <c r="H7" s="225">
        <v>0.02</v>
      </c>
      <c r="I7" s="216">
        <v>250</v>
      </c>
      <c r="J7" s="226">
        <f>H7*I7*C7/1000</f>
        <v>0.79016949999999997</v>
      </c>
      <c r="K7" s="227"/>
      <c r="L7" s="228">
        <v>15</v>
      </c>
      <c r="M7" s="229"/>
      <c r="N7" s="230" t="s">
        <v>69</v>
      </c>
      <c r="O7" s="231" t="s">
        <v>70</v>
      </c>
      <c r="R7" s="194"/>
      <c r="S7" s="194"/>
      <c r="T7" s="211"/>
      <c r="U7" s="199"/>
      <c r="V7" s="199"/>
      <c r="W7" s="199"/>
      <c r="X7" s="200"/>
    </row>
    <row r="8" spans="1:24" ht="19.350000000000001" customHeight="1">
      <c r="B8" s="232" t="s">
        <v>71</v>
      </c>
      <c r="C8" s="224">
        <v>90.034899999999993</v>
      </c>
      <c r="D8" s="233" t="s">
        <v>33</v>
      </c>
      <c r="E8" s="233"/>
      <c r="F8" s="233"/>
      <c r="G8" s="233"/>
      <c r="H8" s="214"/>
      <c r="I8" s="214"/>
      <c r="J8" s="234"/>
      <c r="K8" s="235"/>
      <c r="L8" s="236"/>
      <c r="M8" s="237"/>
      <c r="N8" s="238"/>
      <c r="O8" s="222"/>
      <c r="R8" s="194"/>
      <c r="S8" s="194"/>
      <c r="T8" s="211"/>
      <c r="U8" s="199"/>
      <c r="V8" s="199"/>
      <c r="W8" s="199"/>
      <c r="X8" s="200"/>
    </row>
    <row r="9" spans="1:24" ht="19.350000000000001" customHeight="1">
      <c r="B9" s="239" t="s">
        <v>72</v>
      </c>
      <c r="C9" s="213">
        <v>126.0654</v>
      </c>
      <c r="D9" s="214" t="s">
        <v>41</v>
      </c>
      <c r="E9" s="214"/>
      <c r="F9" s="214"/>
      <c r="G9" s="214"/>
      <c r="H9" s="240">
        <v>0.5</v>
      </c>
      <c r="I9" s="216">
        <v>250</v>
      </c>
      <c r="J9" s="234">
        <f>H9*I9*C9/1000</f>
        <v>15.758175</v>
      </c>
      <c r="K9" s="234"/>
      <c r="L9" s="236"/>
      <c r="M9" s="237"/>
      <c r="N9" s="238">
        <v>10</v>
      </c>
      <c r="O9" s="222" t="s">
        <v>73</v>
      </c>
      <c r="P9" s="346" t="s">
        <v>101</v>
      </c>
      <c r="Q9" s="346"/>
      <c r="R9" s="346"/>
      <c r="S9" s="194"/>
      <c r="T9" s="211"/>
      <c r="U9" s="199"/>
      <c r="V9" s="199"/>
      <c r="W9" s="199"/>
      <c r="X9" s="200"/>
    </row>
    <row r="10" spans="1:24" ht="19.350000000000001" customHeight="1">
      <c r="A10" s="241"/>
      <c r="B10" s="242" t="s">
        <v>74</v>
      </c>
      <c r="C10" s="243">
        <v>98.078500000000005</v>
      </c>
      <c r="D10" s="233" t="s">
        <v>33</v>
      </c>
      <c r="E10" s="214">
        <v>0.96</v>
      </c>
      <c r="F10" s="244">
        <v>1.84</v>
      </c>
      <c r="G10" s="244">
        <f>1000*E10*F10/C10</f>
        <v>18.010063367608598</v>
      </c>
      <c r="H10" s="245" t="s">
        <v>75</v>
      </c>
      <c r="I10" s="216">
        <v>75</v>
      </c>
      <c r="J10" s="246">
        <v>25</v>
      </c>
      <c r="K10" s="247" t="s">
        <v>34</v>
      </c>
      <c r="L10" s="236"/>
      <c r="M10" s="237"/>
      <c r="N10" s="248">
        <v>60</v>
      </c>
      <c r="O10" s="249" t="s">
        <v>70</v>
      </c>
      <c r="R10" s="194"/>
      <c r="S10" s="194"/>
      <c r="T10" s="211"/>
      <c r="U10" s="199"/>
      <c r="V10" s="199"/>
      <c r="W10" s="199"/>
      <c r="X10" s="200"/>
    </row>
    <row r="11" spans="1:24" ht="19.350000000000001" customHeight="1">
      <c r="B11" s="250"/>
      <c r="C11" s="251"/>
      <c r="D11" s="252"/>
      <c r="E11" s="252"/>
      <c r="F11" s="252"/>
      <c r="G11" s="252"/>
      <c r="H11" s="253"/>
      <c r="I11" s="254"/>
      <c r="J11" s="255"/>
      <c r="K11" s="255"/>
      <c r="L11" s="255"/>
      <c r="M11" s="256"/>
      <c r="N11" s="194"/>
      <c r="P11" s="257"/>
      <c r="R11" s="194"/>
      <c r="S11" s="194"/>
      <c r="T11" s="211"/>
      <c r="U11" s="199"/>
      <c r="V11" s="199"/>
      <c r="W11" s="199"/>
      <c r="X11" s="200"/>
    </row>
    <row r="12" spans="1:24" ht="19.350000000000001" customHeight="1">
      <c r="B12" s="326" t="s">
        <v>76</v>
      </c>
      <c r="C12" s="327"/>
      <c r="D12" s="258"/>
      <c r="E12" s="416" t="s">
        <v>77</v>
      </c>
      <c r="F12" s="197"/>
      <c r="G12" s="197"/>
      <c r="H12" s="259"/>
      <c r="I12" s="340"/>
      <c r="J12" s="340"/>
      <c r="K12" s="229"/>
      <c r="L12" s="229"/>
      <c r="M12" s="341"/>
      <c r="N12" s="194"/>
      <c r="U12" s="199"/>
      <c r="V12" s="199"/>
      <c r="W12" s="199"/>
      <c r="X12" s="200"/>
    </row>
    <row r="13" spans="1:24" ht="19.350000000000001" customHeight="1">
      <c r="B13" s="417" t="s">
        <v>78</v>
      </c>
      <c r="C13" s="418"/>
      <c r="D13" s="261"/>
      <c r="E13" s="416"/>
      <c r="F13" s="197"/>
      <c r="G13" s="197"/>
      <c r="H13" s="259"/>
      <c r="I13" s="229"/>
      <c r="J13" s="229"/>
      <c r="K13" s="342"/>
      <c r="L13" s="342"/>
      <c r="M13" s="342"/>
      <c r="U13" s="199"/>
      <c r="V13" s="199"/>
      <c r="W13" s="199"/>
      <c r="X13" s="200"/>
    </row>
    <row r="14" spans="1:24" ht="19.350000000000001" customHeight="1">
      <c r="B14" s="328" t="s">
        <v>79</v>
      </c>
      <c r="C14" s="329"/>
      <c r="D14" s="264"/>
      <c r="E14" s="416"/>
      <c r="F14" s="197"/>
      <c r="G14" s="197"/>
      <c r="H14" s="259"/>
      <c r="I14" s="229"/>
      <c r="J14" s="229"/>
      <c r="K14" s="342"/>
      <c r="L14" s="342"/>
      <c r="M14" s="342"/>
      <c r="U14" s="199"/>
      <c r="V14" s="199"/>
      <c r="W14" s="199"/>
      <c r="X14" s="200"/>
    </row>
    <row r="15" spans="1:24" ht="19.350000000000001" customHeight="1">
      <c r="B15" s="330" t="s">
        <v>100</v>
      </c>
      <c r="C15" s="333">
        <v>2.01E-2</v>
      </c>
      <c r="D15" s="264"/>
      <c r="E15" s="416"/>
      <c r="F15" s="197"/>
      <c r="G15" s="197"/>
      <c r="H15" s="259"/>
      <c r="I15" s="229"/>
      <c r="J15" s="229"/>
      <c r="K15" s="342"/>
      <c r="L15" s="342"/>
      <c r="M15" s="342"/>
      <c r="U15" s="199"/>
      <c r="V15" s="199"/>
      <c r="W15" s="199"/>
      <c r="X15" s="200"/>
    </row>
    <row r="16" spans="1:24" ht="19.350000000000001" customHeight="1">
      <c r="B16" s="328" t="s">
        <v>80</v>
      </c>
      <c r="C16" s="329"/>
      <c r="D16" s="264"/>
      <c r="E16" s="416"/>
      <c r="F16" s="197"/>
      <c r="G16" s="197"/>
      <c r="H16" s="259"/>
      <c r="I16" s="229"/>
      <c r="J16" s="229"/>
      <c r="K16" s="342"/>
      <c r="L16" s="342"/>
      <c r="M16" s="342"/>
      <c r="U16" s="199"/>
      <c r="V16" s="199"/>
      <c r="W16" s="199"/>
      <c r="X16" s="200"/>
    </row>
    <row r="17" spans="1:24" ht="19.350000000000001" customHeight="1">
      <c r="B17" s="331" t="s">
        <v>81</v>
      </c>
      <c r="C17" s="332">
        <v>15.2</v>
      </c>
      <c r="D17" s="265"/>
      <c r="E17" s="416"/>
      <c r="F17" s="266"/>
      <c r="G17" s="197"/>
      <c r="H17" s="259"/>
      <c r="I17" s="229"/>
      <c r="J17" s="229"/>
      <c r="K17" s="342"/>
      <c r="L17" s="342"/>
      <c r="M17" s="342"/>
      <c r="U17" s="199"/>
      <c r="V17" s="199"/>
      <c r="W17" s="199"/>
      <c r="X17" s="200"/>
    </row>
    <row r="18" spans="1:24" ht="19.350000000000001" customHeight="1">
      <c r="E18" s="197"/>
      <c r="F18" s="263"/>
      <c r="G18" s="197"/>
      <c r="H18" s="259"/>
      <c r="I18" s="229"/>
      <c r="J18" s="229"/>
      <c r="K18" s="342"/>
      <c r="L18" s="342"/>
      <c r="M18" s="342"/>
      <c r="U18" s="199"/>
      <c r="V18" s="199"/>
      <c r="W18" s="199"/>
      <c r="X18" s="200"/>
    </row>
    <row r="19" spans="1:24" ht="19.350000000000001" customHeight="1">
      <c r="B19" s="339" t="s">
        <v>82</v>
      </c>
      <c r="C19" s="197" t="s">
        <v>83</v>
      </c>
      <c r="D19" s="197"/>
      <c r="F19" s="263"/>
      <c r="G19" s="197"/>
      <c r="H19" s="259"/>
      <c r="I19" s="229"/>
      <c r="J19" s="229"/>
      <c r="K19" s="342"/>
      <c r="L19" s="342"/>
      <c r="M19" s="342"/>
      <c r="U19" s="199"/>
      <c r="V19" s="199"/>
      <c r="W19" s="199"/>
      <c r="X19" s="200"/>
    </row>
    <row r="20" spans="1:24" ht="19.350000000000001" customHeight="1">
      <c r="B20" s="267">
        <v>9</v>
      </c>
      <c r="C20" s="268">
        <f>0.9*$C$17</f>
        <v>13.68</v>
      </c>
      <c r="D20" s="197"/>
      <c r="E20" s="256"/>
      <c r="F20" s="197"/>
      <c r="G20" s="197"/>
      <c r="H20" s="259"/>
      <c r="I20" s="229"/>
      <c r="J20" s="229"/>
      <c r="K20" s="342"/>
      <c r="L20" s="342"/>
      <c r="M20" s="342"/>
      <c r="U20" s="199"/>
      <c r="V20" s="199"/>
      <c r="W20" s="199"/>
      <c r="X20" s="200"/>
    </row>
    <row r="21" spans="1:24" ht="19.350000000000001" customHeight="1">
      <c r="B21" s="267">
        <v>10</v>
      </c>
      <c r="C21" s="268">
        <f>1*$C$17</f>
        <v>15.2</v>
      </c>
      <c r="D21" s="197"/>
      <c r="E21" s="256"/>
      <c r="F21" s="197"/>
      <c r="G21" s="197"/>
      <c r="H21" s="259"/>
      <c r="I21" s="229"/>
      <c r="J21" s="343"/>
      <c r="K21" s="343"/>
      <c r="L21" s="343"/>
      <c r="M21" s="343"/>
      <c r="P21" s="229"/>
      <c r="Q21" s="197"/>
      <c r="R21" s="262"/>
      <c r="S21" s="262"/>
      <c r="T21" s="262"/>
      <c r="U21" s="199"/>
      <c r="V21" s="199"/>
      <c r="W21" s="199"/>
      <c r="X21" s="200"/>
    </row>
    <row r="22" spans="1:24" ht="19.350000000000001" customHeight="1">
      <c r="B22" s="267">
        <v>11</v>
      </c>
      <c r="C22" s="268">
        <f>1.1*$C$17</f>
        <v>16.72</v>
      </c>
      <c r="D22" s="197"/>
      <c r="E22" s="256"/>
      <c r="F22" s="197"/>
      <c r="G22" s="197"/>
      <c r="H22" s="259"/>
      <c r="I22" s="203"/>
      <c r="J22" s="256"/>
      <c r="K22" s="256"/>
      <c r="L22" s="256"/>
      <c r="M22" s="256"/>
      <c r="P22" s="197"/>
      <c r="Q22" s="197"/>
      <c r="R22" s="262"/>
      <c r="S22" s="262"/>
      <c r="T22" s="262"/>
      <c r="U22" s="199"/>
      <c r="V22" s="199"/>
      <c r="W22" s="199"/>
      <c r="X22" s="200"/>
    </row>
    <row r="23" spans="1:24">
      <c r="P23" s="197"/>
      <c r="Q23" s="197"/>
      <c r="R23" s="262"/>
      <c r="S23" s="262"/>
      <c r="T23" s="262"/>
    </row>
    <row r="24" spans="1:24" ht="15" thickBot="1">
      <c r="A24" s="194"/>
      <c r="B24" s="194"/>
      <c r="C24" s="194"/>
      <c r="D24" s="194"/>
      <c r="E24" s="198"/>
      <c r="F24" s="198"/>
      <c r="G24" s="198"/>
      <c r="H24" s="194"/>
      <c r="I24" s="194"/>
      <c r="J24" s="198"/>
      <c r="K24" s="194"/>
      <c r="L24" s="194"/>
      <c r="M24" s="194"/>
      <c r="N24" s="194"/>
      <c r="O24" s="194"/>
      <c r="P24" s="197"/>
      <c r="Q24" s="197"/>
      <c r="R24" s="262"/>
      <c r="S24" s="262"/>
      <c r="T24" s="262"/>
    </row>
    <row r="25" spans="1:24" ht="19.2" thickTop="1" thickBot="1">
      <c r="A25" s="194"/>
      <c r="B25" s="406" t="s">
        <v>84</v>
      </c>
      <c r="C25" s="407"/>
      <c r="D25" s="407"/>
      <c r="E25" s="407"/>
      <c r="F25" s="407"/>
      <c r="G25" s="407"/>
      <c r="H25" s="407"/>
      <c r="I25" s="407"/>
      <c r="J25" s="408"/>
      <c r="K25" s="409" t="s">
        <v>85</v>
      </c>
      <c r="L25" s="410"/>
      <c r="M25" s="411"/>
      <c r="N25" s="269"/>
      <c r="O25" s="269"/>
      <c r="P25" s="197"/>
      <c r="Q25" s="197"/>
      <c r="R25" s="262"/>
      <c r="S25" s="262"/>
      <c r="T25" s="262"/>
    </row>
    <row r="26" spans="1:24" ht="45" thickBot="1">
      <c r="A26" s="194"/>
      <c r="B26" s="270" t="s">
        <v>16</v>
      </c>
      <c r="C26" s="271" t="s">
        <v>86</v>
      </c>
      <c r="D26" s="272" t="s">
        <v>87</v>
      </c>
      <c r="E26" s="273" t="s">
        <v>88</v>
      </c>
      <c r="F26" s="274" t="s">
        <v>89</v>
      </c>
      <c r="G26" s="275" t="s">
        <v>90</v>
      </c>
      <c r="H26" s="276" t="s">
        <v>91</v>
      </c>
      <c r="I26" s="277" t="s">
        <v>92</v>
      </c>
      <c r="J26" s="278" t="s">
        <v>93</v>
      </c>
      <c r="K26" s="279" t="s">
        <v>94</v>
      </c>
      <c r="L26" s="280" t="s">
        <v>95</v>
      </c>
      <c r="M26" s="281" t="s">
        <v>35</v>
      </c>
      <c r="N26" s="282"/>
      <c r="O26" s="283"/>
      <c r="P26" s="197"/>
      <c r="Q26" s="197"/>
      <c r="R26" s="262"/>
      <c r="S26" s="262"/>
      <c r="T26" s="262"/>
    </row>
    <row r="27" spans="1:24" ht="22.5" customHeight="1">
      <c r="A27" s="194"/>
      <c r="B27" s="284" t="s">
        <v>36</v>
      </c>
      <c r="C27" s="285">
        <v>0.63129999999999997</v>
      </c>
      <c r="D27" s="286">
        <f>C27/$C$6/0.1</f>
        <v>5.0077182161005318E-2</v>
      </c>
      <c r="E27" s="287">
        <v>14.95</v>
      </c>
      <c r="F27" s="288">
        <f>2*D27*15/E27/5</f>
        <v>2.0097865750236248E-2</v>
      </c>
      <c r="G27" s="289">
        <v>15.65</v>
      </c>
      <c r="H27" s="290">
        <f>5*F27*G27/15/2</f>
        <v>5.2421933165199545E-2</v>
      </c>
      <c r="I27" s="291">
        <f>H27*1*C8</f>
        <v>4.7198035103354243</v>
      </c>
      <c r="J27" s="292">
        <f>I27</f>
        <v>4.7198035103354243</v>
      </c>
      <c r="K27" s="293">
        <v>10</v>
      </c>
      <c r="L27" s="294">
        <f>(K27/10)*100*ABS(G27-$C$21)/$C$21</f>
        <v>2.960526315789481</v>
      </c>
      <c r="M27" s="295">
        <f>IF(L27&lt;=5,14,IF(L27&lt;=10,12,IF(L27&lt;=15,10,IF(L27&lt;=20,8,IF(L27&lt;=25,6,IF(L27&lt;=30,4,IF(L27&lt;=35,2,0)))))))</f>
        <v>14</v>
      </c>
      <c r="N27" s="260"/>
      <c r="O27" s="260"/>
      <c r="P27" s="197"/>
      <c r="Q27" s="197"/>
      <c r="R27" s="262"/>
      <c r="S27" s="262"/>
      <c r="T27" s="262"/>
    </row>
    <row r="28" spans="1:24" ht="22.5" customHeight="1">
      <c r="A28" s="194"/>
      <c r="B28" s="296" t="s">
        <v>37</v>
      </c>
      <c r="C28" s="297">
        <v>0.6502</v>
      </c>
      <c r="D28" s="286">
        <f t="shared" ref="D28:D29" si="0">C28/$C$6/0.1</f>
        <v>5.1576403993482747E-2</v>
      </c>
      <c r="E28" s="287">
        <v>17.100000000000001</v>
      </c>
      <c r="F28" s="288">
        <f t="shared" ref="F28:F29" si="1">2*D28*15/E28/5</f>
        <v>1.8096983857362366E-2</v>
      </c>
      <c r="G28" s="298">
        <v>12.5</v>
      </c>
      <c r="H28" s="290">
        <f t="shared" ref="H28:H29" si="2">5*F28*G28/15/2</f>
        <v>3.7702049702838261E-2</v>
      </c>
      <c r="I28" s="291">
        <f>H28*1*C9</f>
        <v>4.7529239766081863</v>
      </c>
      <c r="J28" s="292">
        <f t="shared" ref="J28:J29" si="3">I28</f>
        <v>4.7529239766081863</v>
      </c>
      <c r="K28" s="299">
        <v>9</v>
      </c>
      <c r="L28" s="300">
        <f>(K28/10)*100*ABS(G28-$C$20)/$C$20</f>
        <v>7.7631578947368407</v>
      </c>
      <c r="M28" s="301">
        <f>IF(L28&lt;=5,14,IF(L28&lt;=10,12,IF(L28&lt;=15,10,IF(L28&lt;=20,8,IF(L28&lt;=25,6,IF(L28&lt;=30,4,IF(L28&lt;=35,2,0)))))))</f>
        <v>12</v>
      </c>
      <c r="N28" s="260"/>
      <c r="O28" s="260"/>
      <c r="P28" s="198"/>
      <c r="Q28" s="198"/>
      <c r="R28" s="302"/>
      <c r="S28" s="194"/>
    </row>
    <row r="29" spans="1:24" ht="22.5" customHeight="1" thickBot="1">
      <c r="A29" s="194"/>
      <c r="B29" s="303" t="s">
        <v>38</v>
      </c>
      <c r="C29" s="304">
        <v>0.64249999999999996</v>
      </c>
      <c r="D29" s="305">
        <f t="shared" si="0"/>
        <v>5.0965609913584536E-2</v>
      </c>
      <c r="E29" s="306">
        <v>16.95</v>
      </c>
      <c r="F29" s="307">
        <f t="shared" si="1"/>
        <v>1.8040923863215767E-2</v>
      </c>
      <c r="G29" s="308">
        <v>19.100000000000001</v>
      </c>
      <c r="H29" s="309">
        <f t="shared" si="2"/>
        <v>5.7430274297903525E-2</v>
      </c>
      <c r="I29" s="310">
        <f>H29*1*C10</f>
        <v>5.6326751577269309</v>
      </c>
      <c r="J29" s="311">
        <f t="shared" si="3"/>
        <v>5.6326751577269309</v>
      </c>
      <c r="K29" s="312">
        <v>11</v>
      </c>
      <c r="L29" s="313">
        <f>(K29/10)*100*ABS(G29-$C$22)/$C$22</f>
        <v>15.657894736842124</v>
      </c>
      <c r="M29" s="314">
        <f>IF(L29&lt;=5,14,IF(L29&lt;=10,12,IF(L29&lt;=15,10,IF(L29&lt;=20,8,IF(L29&lt;=25,6,IF(L29&lt;=30,4,IF(L29&lt;=35,2,0)))))))</f>
        <v>8</v>
      </c>
      <c r="N29" s="260"/>
      <c r="O29" s="260"/>
      <c r="P29" s="198"/>
      <c r="Q29" s="198"/>
      <c r="R29" s="302"/>
      <c r="S29" s="194"/>
    </row>
    <row r="30" spans="1:24" ht="15" thickTop="1">
      <c r="E30" s="197"/>
      <c r="F30" s="197"/>
      <c r="G30" s="197"/>
      <c r="H30" s="193"/>
      <c r="I30" s="193"/>
      <c r="J30" s="193"/>
      <c r="K30" s="193"/>
      <c r="L30" s="193"/>
      <c r="M30" s="193"/>
    </row>
  </sheetData>
  <mergeCells count="7">
    <mergeCell ref="B25:J25"/>
    <mergeCell ref="K25:M25"/>
    <mergeCell ref="B2:L2"/>
    <mergeCell ref="N2:N5"/>
    <mergeCell ref="C5:D5"/>
    <mergeCell ref="E12:E17"/>
    <mergeCell ref="B13:C13"/>
  </mergeCells>
  <hyperlinks>
    <hyperlink ref="B3" r:id="rId1"/>
  </hyperlinks>
  <pageMargins left="0.19685039370078741" right="0.19685039370078741" top="0.19685039370078741" bottom="0.19685039370078741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vysledky_58CHOkkB</vt:lpstr>
      <vt:lpstr>ACh-list</vt:lpstr>
      <vt:lpstr>OCh-list</vt:lpstr>
      <vt:lpstr>Prax-list</vt:lpstr>
      <vt:lpstr>Ox-priprava_hodnotenie KK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2017-11-08T10:53:25Z</dcterms:created>
  <dcterms:modified xsi:type="dcterms:W3CDTF">2022-04-11T16:49:59Z</dcterms:modified>
</cp:coreProperties>
</file>