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erka\Desktop\oprava telocvočne 2019\"/>
    </mc:Choice>
  </mc:AlternateContent>
  <bookViews>
    <workbookView xWindow="0" yWindow="0" windowWidth="20490" windowHeight="7620" firstSheet="1" activeTab="1"/>
  </bookViews>
  <sheets>
    <sheet name="Rekapitulácia stavby" sheetId="1" state="veryHidden" r:id="rId1"/>
    <sheet name="13830 - Základná škola Bu..." sheetId="2" r:id="rId2"/>
  </sheets>
  <definedNames>
    <definedName name="_xlnm._FilterDatabase" localSheetId="1" hidden="1">'13830 - Základná škola Bu...'!$C$119:$K$136</definedName>
    <definedName name="_xlnm.Print_Titles" localSheetId="1">'13830 - Základná škola Bu...'!$119:$119</definedName>
    <definedName name="_xlnm.Print_Titles" localSheetId="0">'Rekapitulácia stavby'!$92:$92</definedName>
    <definedName name="_xlnm.Print_Area" localSheetId="1">'13830 - Základná škola Bu...'!$C$4:$J$76,'13830 - Základná škola Bu...'!$C$82:$J$103,'13830 - Základná škola Bu...'!$C$109:$K$136</definedName>
    <definedName name="_xlnm.Print_Area" localSheetId="0">'Rekapitulácia stavby'!$D$4:$AO$76,'Rekapitulácia stavby'!$C$82:$AQ$96</definedName>
  </definedNames>
  <calcPr calcId="162913"/>
</workbook>
</file>

<file path=xl/calcChain.xml><?xml version="1.0" encoding="utf-8"?>
<calcChain xmlns="http://schemas.openxmlformats.org/spreadsheetml/2006/main">
  <c r="J37" i="2" l="1"/>
  <c r="J36" i="2"/>
  <c r="AY95" i="1" s="1"/>
  <c r="J35" i="2"/>
  <c r="AX95" i="1" s="1"/>
  <c r="BI136" i="2"/>
  <c r="BH136" i="2"/>
  <c r="BG136" i="2"/>
  <c r="BE136" i="2"/>
  <c r="T136" i="2"/>
  <c r="T135" i="2"/>
  <c r="R136" i="2"/>
  <c r="R135" i="2" s="1"/>
  <c r="P136" i="2"/>
  <c r="P135" i="2"/>
  <c r="BK136" i="2"/>
  <c r="BK135" i="2" s="1"/>
  <c r="J135" i="2" s="1"/>
  <c r="J98" i="2" s="1"/>
  <c r="J136" i="2"/>
  <c r="BF136" i="2"/>
  <c r="BI134" i="2"/>
  <c r="BH134" i="2"/>
  <c r="BG134" i="2"/>
  <c r="BE134" i="2"/>
  <c r="T134" i="2"/>
  <c r="R134" i="2"/>
  <c r="P134" i="2"/>
  <c r="BK134" i="2"/>
  <c r="J134" i="2"/>
  <c r="BF134" i="2"/>
  <c r="BI133" i="2"/>
  <c r="BH133" i="2"/>
  <c r="BG133" i="2"/>
  <c r="BE133" i="2"/>
  <c r="T133" i="2"/>
  <c r="R133" i="2"/>
  <c r="P133" i="2"/>
  <c r="BK133" i="2"/>
  <c r="J133" i="2"/>
  <c r="BF133" i="2" s="1"/>
  <c r="BI132" i="2"/>
  <c r="BH132" i="2"/>
  <c r="BG132" i="2"/>
  <c r="BE132" i="2"/>
  <c r="T132" i="2"/>
  <c r="T131" i="2"/>
  <c r="R132" i="2"/>
  <c r="R131" i="2" s="1"/>
  <c r="P132" i="2"/>
  <c r="P131" i="2"/>
  <c r="BK132" i="2"/>
  <c r="BK131" i="2" s="1"/>
  <c r="J131" i="2" s="1"/>
  <c r="J97" i="2" s="1"/>
  <c r="J132" i="2"/>
  <c r="BF132" i="2"/>
  <c r="BI130" i="2"/>
  <c r="BH130" i="2"/>
  <c r="BG130" i="2"/>
  <c r="BE130" i="2"/>
  <c r="T130" i="2"/>
  <c r="R130" i="2"/>
  <c r="P130" i="2"/>
  <c r="BK130" i="2"/>
  <c r="J130" i="2"/>
  <c r="BF130" i="2"/>
  <c r="BI129" i="2"/>
  <c r="BH129" i="2"/>
  <c r="BG129" i="2"/>
  <c r="BE129" i="2"/>
  <c r="T129" i="2"/>
  <c r="R129" i="2"/>
  <c r="P129" i="2"/>
  <c r="BK129" i="2"/>
  <c r="J129" i="2"/>
  <c r="BF129" i="2" s="1"/>
  <c r="BI128" i="2"/>
  <c r="BH128" i="2"/>
  <c r="BG128" i="2"/>
  <c r="BE128" i="2"/>
  <c r="T128" i="2"/>
  <c r="R128" i="2"/>
  <c r="P128" i="2"/>
  <c r="BK128" i="2"/>
  <c r="J128" i="2"/>
  <c r="BF128" i="2"/>
  <c r="BI127" i="2"/>
  <c r="BH127" i="2"/>
  <c r="BG127" i="2"/>
  <c r="BE127" i="2"/>
  <c r="T127" i="2"/>
  <c r="R127" i="2"/>
  <c r="P127" i="2"/>
  <c r="BK127" i="2"/>
  <c r="J127" i="2"/>
  <c r="BF127" i="2" s="1"/>
  <c r="BI126" i="2"/>
  <c r="BH126" i="2"/>
  <c r="BG126" i="2"/>
  <c r="BE126" i="2"/>
  <c r="T126" i="2"/>
  <c r="R126" i="2"/>
  <c r="P126" i="2"/>
  <c r="BK126" i="2"/>
  <c r="J126" i="2"/>
  <c r="BF126" i="2"/>
  <c r="BI124" i="2"/>
  <c r="BH124" i="2"/>
  <c r="BG124" i="2"/>
  <c r="BE124" i="2"/>
  <c r="T124" i="2"/>
  <c r="R124" i="2"/>
  <c r="P124" i="2"/>
  <c r="BK124" i="2"/>
  <c r="J124" i="2"/>
  <c r="BF124" i="2" s="1"/>
  <c r="BI123" i="2"/>
  <c r="F37" i="2"/>
  <c r="BD95" i="1" s="1"/>
  <c r="BD94" i="1" s="1"/>
  <c r="W33" i="1" s="1"/>
  <c r="BH123" i="2"/>
  <c r="F36" i="2" s="1"/>
  <c r="BC95" i="1" s="1"/>
  <c r="BC94" i="1" s="1"/>
  <c r="BG123" i="2"/>
  <c r="F35" i="2" s="1"/>
  <c r="BB95" i="1" s="1"/>
  <c r="BB94" i="1" s="1"/>
  <c r="BE123" i="2"/>
  <c r="F33" i="2" s="1"/>
  <c r="AZ95" i="1" s="1"/>
  <c r="AZ94" i="1" s="1"/>
  <c r="T123" i="2"/>
  <c r="T122" i="2" s="1"/>
  <c r="T121" i="2" s="1"/>
  <c r="T120" i="2" s="1"/>
  <c r="R123" i="2"/>
  <c r="R122" i="2" s="1"/>
  <c r="R121" i="2" s="1"/>
  <c r="R120" i="2" s="1"/>
  <c r="P123" i="2"/>
  <c r="P122" i="2" s="1"/>
  <c r="P121" i="2" s="1"/>
  <c r="P120" i="2" s="1"/>
  <c r="AU95" i="1" s="1"/>
  <c r="AU94" i="1" s="1"/>
  <c r="BK123" i="2"/>
  <c r="BK122" i="2" s="1"/>
  <c r="J123" i="2"/>
  <c r="BF123" i="2" s="1"/>
  <c r="F116" i="2"/>
  <c r="F114" i="2"/>
  <c r="E112" i="2"/>
  <c r="J29" i="2"/>
  <c r="F89" i="2"/>
  <c r="F87" i="2"/>
  <c r="E85" i="2"/>
  <c r="J22" i="2"/>
  <c r="E22" i="2"/>
  <c r="J117" i="2" s="1"/>
  <c r="J21" i="2"/>
  <c r="J19" i="2"/>
  <c r="E19" i="2"/>
  <c r="J116" i="2" s="1"/>
  <c r="J89" i="2"/>
  <c r="J18" i="2"/>
  <c r="J16" i="2"/>
  <c r="E16" i="2"/>
  <c r="F117" i="2"/>
  <c r="F90" i="2"/>
  <c r="J15" i="2"/>
  <c r="J10" i="2"/>
  <c r="J114" i="2"/>
  <c r="J87" i="2"/>
  <c r="AS94" i="1"/>
  <c r="L90" i="1"/>
  <c r="AM90" i="1"/>
  <c r="AM89" i="1"/>
  <c r="L89" i="1"/>
  <c r="AM87" i="1"/>
  <c r="L87" i="1"/>
  <c r="L85" i="1"/>
  <c r="L84" i="1"/>
  <c r="J122" i="2" l="1"/>
  <c r="J96" i="2" s="1"/>
  <c r="BK121" i="2"/>
  <c r="AV94" i="1"/>
  <c r="W29" i="1"/>
  <c r="AX94" i="1"/>
  <c r="W31" i="1"/>
  <c r="AY94" i="1"/>
  <c r="W32" i="1"/>
  <c r="F34" i="2"/>
  <c r="BA95" i="1" s="1"/>
  <c r="BA94" i="1" s="1"/>
  <c r="J34" i="2"/>
  <c r="AW95" i="1" s="1"/>
  <c r="J90" i="2"/>
  <c r="J33" i="2"/>
  <c r="AV95" i="1" s="1"/>
  <c r="AT95" i="1" s="1"/>
  <c r="AK29" i="1" l="1"/>
  <c r="J121" i="2"/>
  <c r="J95" i="2" s="1"/>
  <c r="BK120" i="2"/>
  <c r="J120" i="2" s="1"/>
  <c r="J94" i="2" s="1"/>
  <c r="W30" i="1"/>
  <c r="AW94" i="1"/>
  <c r="AK30" i="1" s="1"/>
  <c r="J28" i="2" l="1"/>
  <c r="J30" i="2" s="1"/>
  <c r="J103" i="2"/>
  <c r="AT94" i="1"/>
  <c r="AG95" i="1" l="1"/>
  <c r="J39" i="2"/>
  <c r="AN95" i="1" l="1"/>
  <c r="AG94" i="1"/>
  <c r="AN94" i="1" l="1"/>
  <c r="AK26" i="1"/>
  <c r="AK35" i="1" s="1"/>
</calcChain>
</file>

<file path=xl/sharedStrings.xml><?xml version="1.0" encoding="utf-8"?>
<sst xmlns="http://schemas.openxmlformats.org/spreadsheetml/2006/main" count="435" uniqueCount="167">
  <si>
    <t>Export Komplet</t>
  </si>
  <si>
    <t/>
  </si>
  <si>
    <t>2.0</t>
  </si>
  <si>
    <t>False</t>
  </si>
  <si>
    <t>{ba6166e9-2a91-4ac7-ad73-8587d46f3cae}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</si>
  <si>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</si>
  <si>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</si>
  <si>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</si>
  <si>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</si>
  <si>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</si>
  <si>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</si>
  <si>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13830</t>
  </si>
  <si>
    <t>Stavba:</t>
  </si>
  <si>
    <t>Základná škola Budkovce - oprava športovej podlahy telocvične</t>
  </si>
  <si>
    <t>JKSO:</t>
  </si>
  <si>
    <t>KS:</t>
  </si>
  <si>
    <t>Miesto:</t>
  </si>
  <si>
    <t>Budkovce</t>
  </si>
  <si>
    <t>Dátum:</t>
  </si>
  <si>
    <t>21. 11. 2019</t>
  </si>
  <si>
    <t>Objednávateľ:</t>
  </si>
  <si>
    <t>IČO:</t>
  </si>
  <si>
    <t xml:space="preserve">Základná škola Budkovce </t>
  </si>
  <si>
    <t>IČ DPH:</t>
  </si>
  <si>
    <t>Zhotoviteľ:</t>
  </si>
  <si>
    <t xml:space="preserve"> </t>
  </si>
  <si>
    <t>Projektant: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</si>
  <si>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</si>
  <si>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</si>
  <si>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</si>
  <si>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</si>
  <si>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</si>
  <si>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</si>
  <si>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</si>
  <si>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</si>
  <si>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</si>
  <si>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</si>
  <si>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</si>
  <si>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</si>
  <si>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</si>
  <si>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</si>
  <si>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</si>
  <si>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</si>
  <si>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</si>
  <si>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</si>
  <si>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</si>
  <si>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</si>
  <si>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</si>
  <si>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</si>
  <si>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</si>
  <si>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</si>
  <si>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</si>
  <si>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</si>
  <si>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</si>
  <si>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</si>
  <si>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</si>
  <si>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</si>
  <si>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</si>
  <si>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</si>
  <si>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</si>
  <si>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</si>
  <si>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</si>
  <si>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</si>
  <si>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</si>
  <si>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</si>
  <si>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</si>
  <si>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</si>
  <si>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</si>
  <si>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</si>
  <si>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</si>
  <si>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</si>
  <si>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</si>
  <si>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</si>
  <si>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</si>
  <si>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</si>
  <si>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</si>
  <si>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</si>
  <si>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</si>
  <si>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</si>
  <si>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</si>
  <si>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</si>
  <si>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</si>
  <si>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</si>
  <si>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</si>
  <si>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</si>
  <si>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</si>
  <si>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PSV - Práce a dodávky PSV</t>
  </si>
  <si>
    <t xml:space="preserve">    775 - Podlahy vlysové a parketové</t>
  </si>
  <si>
    <t xml:space="preserve">    776 - Podlahy povlakové</t>
  </si>
  <si>
    <t xml:space="preserve">    783 - Nátery</t>
  </si>
  <si>
    <t>2) Ostatné náklady</t>
  </si>
  <si>
    <t>Celkové náklady za stavbu 1) + 2)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</si>
  <si>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</si>
  <si>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</si>
  <si>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</si>
  <si>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</si>
  <si>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</si>
  <si>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</si>
  <si>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</si>
  <si>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</si>
  <si>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</si>
  <si>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</si>
  <si>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</si>
  <si>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</si>
  <si>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PSV</t>
  </si>
  <si>
    <t>Práce a dodávky PSV</t>
  </si>
  <si>
    <t>2</t>
  </si>
  <si>
    <t>ROZPOCET</t>
  </si>
  <si>
    <t>775</t>
  </si>
  <si>
    <t>Podlahy vlysové a parketové</t>
  </si>
  <si>
    <t>K</t>
  </si>
  <si>
    <t>775413120</t>
  </si>
  <si>
    <t>Montáž podlahových soklíkov alebo líšt obvodových skrutkovaním</t>
  </si>
  <si>
    <t>m</t>
  </si>
  <si>
    <t>16</t>
  </si>
  <si>
    <t>977687850</t>
  </si>
  <si>
    <t>M</t>
  </si>
  <si>
    <t>611990004200</t>
  </si>
  <si>
    <t>Lišta soklová, KLASIK - drevená lišta, typ: profil, drevený masív,dub, buk a parený buk (30x18 mm) dĺž. 2,0 a viac m</t>
  </si>
  <si>
    <t>32</t>
  </si>
  <si>
    <t>-1717336591</t>
  </si>
  <si>
    <t>VV</t>
  </si>
  <si>
    <t>70*1,01 'Přepočítané koeficientom množstva</t>
  </si>
  <si>
    <t>3</t>
  </si>
  <si>
    <t>775591900</t>
  </si>
  <si>
    <t>Ostatné opravy na nášľapnej ploche brúsenie podláh ručné základné 2 x plocha</t>
  </si>
  <si>
    <t>m2</t>
  </si>
  <si>
    <t>193945917</t>
  </si>
  <si>
    <t>4</t>
  </si>
  <si>
    <t>775591901</t>
  </si>
  <si>
    <t>Ostatné opravy na nášľapnej ploche brúsenie podláh strojné s náterom lakom</t>
  </si>
  <si>
    <t>790835246</t>
  </si>
  <si>
    <t>5</t>
  </si>
  <si>
    <t>775591910</t>
  </si>
  <si>
    <t xml:space="preserve">Ostatné opravy na nášľapnej ploche brúsenie podláh strojné  </t>
  </si>
  <si>
    <t>1075527808</t>
  </si>
  <si>
    <t>6</t>
  </si>
  <si>
    <t>775599130</t>
  </si>
  <si>
    <t>Ostatné práce, tmelenie škár</t>
  </si>
  <si>
    <t>-1451044699</t>
  </si>
  <si>
    <t>7</t>
  </si>
  <si>
    <t>998775201</t>
  </si>
  <si>
    <t>Presun hmôt pre podlahy vlysové a parketové v objektoch výšky do 6 m</t>
  </si>
  <si>
    <t>%</t>
  </si>
  <si>
    <t>-575251602</t>
  </si>
  <si>
    <t>776</t>
  </si>
  <si>
    <t>Podlahy povlakové</t>
  </si>
  <si>
    <t>8</t>
  </si>
  <si>
    <t>776591020</t>
  </si>
  <si>
    <t>Vyznačenie čiar na povlakových povrchoch</t>
  </si>
  <si>
    <t>-760922157</t>
  </si>
  <si>
    <t>9</t>
  </si>
  <si>
    <t>776990100</t>
  </si>
  <si>
    <t>Zametanie podkladu pred kladením povlakovýck podláh</t>
  </si>
  <si>
    <t>-768955890</t>
  </si>
  <si>
    <t>10</t>
  </si>
  <si>
    <t>776990105</t>
  </si>
  <si>
    <t>Vysávanie podkladu pred kladením povlakovýck podláh</t>
  </si>
  <si>
    <t>-822135959</t>
  </si>
  <si>
    <t>783</t>
  </si>
  <si>
    <t>Nátery</t>
  </si>
  <si>
    <t>11</t>
  </si>
  <si>
    <t>783626300</t>
  </si>
  <si>
    <t>Nátery stolárskych výrobkov syntetické lazurovacím lakom 3x lakovaním</t>
  </si>
  <si>
    <t>-1168429691</t>
  </si>
  <si>
    <t>Základná škola Júlie Bilčíkovej, Budkovce 355</t>
  </si>
  <si>
    <t>Základná škola Júlie Bilčíkovej, Budkovce 355 - oprava  podlahy telocvične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</si>
</sst>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1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8" fillId="4" borderId="0" xfId="0" applyFont="1" applyFill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6" fillId="0" borderId="14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6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8" fillId="4" borderId="0" xfId="0" applyFont="1" applyFill="1" applyAlignment="1">
      <alignment horizontal="left" vertical="center"/>
    </xf>
    <xf numFmtId="0" fontId="18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4" borderId="0" xfId="0" applyFont="1" applyFill="1" applyAlignment="1">
      <alignment horizontal="left" vertical="center"/>
    </xf>
    <xf numFmtId="4" fontId="20" fillId="4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0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167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167" fontId="18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5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0" borderId="14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166" fontId="19" fillId="0" borderId="20" xfId="0" applyNumberFormat="1" applyFont="1" applyBorder="1" applyAlignment="1">
      <alignment vertical="center"/>
    </xf>
    <xf numFmtId="166" fontId="19" fillId="0" borderId="2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right" vertical="center"/>
    </xf>
    <xf numFmtId="0" fontId="18" fillId="4" borderId="8" xfId="0" applyFont="1" applyFill="1" applyBorder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1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0" borderId="0" xfId="0" applyFont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1:74" s="1" customFormat="1" ht="36.950000000000003" customHeight="1">
      <c r="AR2" s="197" t="s">
        <v>5</v>
      </c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S2" s="15" t="s">
        <v>6</v>
      </c>
      <c r="BT2" s="15" t="s">
        <v>7</v>
      </c>
    </row>
    <row r="3" spans="1:74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pans="1:74" s="1" customFormat="1" ht="24.95" customHeight="1">
      <c r="B4" s="18"/>
      <c r="D4" s="19" t="s">
        <v>8</v>
      </c>
      <c r="AR4" s="18"/>
      <c r="AS4" s="20" t="s">
        <v>9</v>
      </c>
      <c r="BS4" s="15" t="s">
        <v>6</v>
      </c>
    </row>
    <row r="5" spans="1:74" s="1" customFormat="1" ht="12" customHeight="1">
      <c r="B5" s="18"/>
      <c r="D5" s="21" t="s">
        <v>10</v>
      </c>
      <c r="K5" s="194" t="s">
        <v>11</v>
      </c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R5" s="18"/>
      <c r="BS5" s="15" t="s">
        <v>6</v>
      </c>
    </row>
    <row r="6" spans="1:74" s="1" customFormat="1" ht="36.950000000000003" customHeight="1">
      <c r="B6" s="18"/>
      <c r="D6" s="23" t="s">
        <v>12</v>
      </c>
      <c r="K6" s="196" t="s">
        <v>13</v>
      </c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R6" s="18"/>
      <c r="BS6" s="15" t="s">
        <v>6</v>
      </c>
    </row>
    <row r="7" spans="1:74" s="1" customFormat="1" ht="12" customHeight="1">
      <c r="B7" s="18"/>
      <c r="D7" s="24" t="s">
        <v>14</v>
      </c>
      <c r="K7" s="22" t="s">
        <v>1</v>
      </c>
      <c r="AK7" s="24" t="s">
        <v>15</v>
      </c>
      <c r="AN7" s="22" t="s">
        <v>1</v>
      </c>
      <c r="AR7" s="18"/>
      <c r="BS7" s="15" t="s">
        <v>6</v>
      </c>
    </row>
    <row r="8" spans="1:74" s="1" customFormat="1" ht="12" customHeight="1">
      <c r="B8" s="18"/>
      <c r="D8" s="24" t="s">
        <v>16</v>
      </c>
      <c r="K8" s="22" t="s">
        <v>17</v>
      </c>
      <c r="AK8" s="24" t="s">
        <v>18</v>
      </c>
      <c r="AN8" s="22" t="s">
        <v>19</v>
      </c>
      <c r="AR8" s="18"/>
      <c r="BS8" s="15" t="s">
        <v>6</v>
      </c>
    </row>
    <row r="9" spans="1:74" s="1" customFormat="1" ht="14.45" customHeight="1">
      <c r="B9" s="18"/>
      <c r="AR9" s="18"/>
      <c r="BS9" s="15" t="s">
        <v>6</v>
      </c>
    </row>
    <row r="10" spans="1:74" s="1" customFormat="1" ht="12" customHeight="1">
      <c r="B10" s="18"/>
      <c r="D10" s="24" t="s">
        <v>20</v>
      </c>
      <c r="AK10" s="24" t="s">
        <v>21</v>
      </c>
      <c r="AN10" s="22" t="s">
        <v>1</v>
      </c>
      <c r="AR10" s="18"/>
      <c r="BS10" s="15" t="s">
        <v>6</v>
      </c>
    </row>
    <row r="11" spans="1:74" s="1" customFormat="1" ht="18.399999999999999" customHeight="1">
      <c r="B11" s="18"/>
      <c r="E11" s="22" t="s">
        <v>22</v>
      </c>
      <c r="AK11" s="24" t="s">
        <v>23</v>
      </c>
      <c r="AN11" s="22" t="s">
        <v>1</v>
      </c>
      <c r="AR11" s="18"/>
      <c r="BS11" s="15" t="s">
        <v>6</v>
      </c>
    </row>
    <row r="12" spans="1:74" s="1" customFormat="1" ht="6.95" customHeight="1">
      <c r="B12" s="18"/>
      <c r="AR12" s="18"/>
      <c r="BS12" s="15" t="s">
        <v>6</v>
      </c>
    </row>
    <row r="13" spans="1:74" s="1" customFormat="1" ht="12" customHeight="1">
      <c r="B13" s="18"/>
      <c r="D13" s="24" t="s">
        <v>24</v>
      </c>
      <c r="AK13" s="24" t="s">
        <v>21</v>
      </c>
      <c r="AN13" s="22" t="s">
        <v>1</v>
      </c>
      <c r="AR13" s="18"/>
      <c r="BS13" s="15" t="s">
        <v>6</v>
      </c>
    </row>
    <row r="14" spans="1:74" ht="12.75">
      <c r="B14" s="18"/>
      <c r="E14" s="22" t="s">
        <v>25</v>
      </c>
      <c r="AK14" s="24" t="s">
        <v>23</v>
      </c>
      <c r="AN14" s="22" t="s">
        <v>1</v>
      </c>
      <c r="AR14" s="18"/>
      <c r="BS14" s="15" t="s">
        <v>6</v>
      </c>
    </row>
    <row r="15" spans="1:74" s="1" customFormat="1" ht="6.95" customHeight="1">
      <c r="B15" s="18"/>
      <c r="AR15" s="18"/>
      <c r="BS15" s="15" t="s">
        <v>3</v>
      </c>
    </row>
    <row r="16" spans="1:74" s="1" customFormat="1" ht="12" customHeight="1">
      <c r="B16" s="18"/>
      <c r="D16" s="24" t="s">
        <v>26</v>
      </c>
      <c r="AK16" s="24" t="s">
        <v>21</v>
      </c>
      <c r="AN16" s="22" t="s">
        <v>1</v>
      </c>
      <c r="AR16" s="18"/>
      <c r="BS16" s="15" t="s">
        <v>3</v>
      </c>
    </row>
    <row r="17" spans="1:71" s="1" customFormat="1" ht="18.399999999999999" customHeight="1">
      <c r="B17" s="18"/>
      <c r="E17" s="22" t="s">
        <v>25</v>
      </c>
      <c r="AK17" s="24" t="s">
        <v>23</v>
      </c>
      <c r="AN17" s="22" t="s">
        <v>1</v>
      </c>
      <c r="AR17" s="18"/>
      <c r="BS17" s="15" t="s">
        <v>27</v>
      </c>
    </row>
    <row r="18" spans="1:71" s="1" customFormat="1" ht="6.95" customHeight="1">
      <c r="B18" s="18"/>
      <c r="AR18" s="18"/>
      <c r="BS18" s="15" t="s">
        <v>28</v>
      </c>
    </row>
    <row r="19" spans="1:71" s="1" customFormat="1" ht="12" customHeight="1">
      <c r="B19" s="18"/>
      <c r="D19" s="24" t="s">
        <v>29</v>
      </c>
      <c r="AK19" s="24" t="s">
        <v>21</v>
      </c>
      <c r="AN19" s="22" t="s">
        <v>1</v>
      </c>
      <c r="AR19" s="18"/>
      <c r="BS19" s="15" t="s">
        <v>28</v>
      </c>
    </row>
    <row r="20" spans="1:71" s="1" customFormat="1" ht="18.399999999999999" customHeight="1">
      <c r="B20" s="18"/>
      <c r="E20" s="22" t="s">
        <v>25</v>
      </c>
      <c r="AK20" s="24" t="s">
        <v>23</v>
      </c>
      <c r="AN20" s="22" t="s">
        <v>1</v>
      </c>
      <c r="AR20" s="18"/>
      <c r="BS20" s="15" t="s">
        <v>27</v>
      </c>
    </row>
    <row r="21" spans="1:71" s="1" customFormat="1" ht="6.95" customHeight="1">
      <c r="B21" s="18"/>
      <c r="AR21" s="18"/>
    </row>
    <row r="22" spans="1:71" s="1" customFormat="1" ht="12" customHeight="1">
      <c r="B22" s="18"/>
      <c r="D22" s="24" t="s">
        <v>30</v>
      </c>
      <c r="AR22" s="18"/>
    </row>
    <row r="23" spans="1:71" s="1" customFormat="1" ht="16.5" customHeight="1">
      <c r="B23" s="18"/>
      <c r="E23" s="198" t="s">
        <v>1</v>
      </c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R23" s="18"/>
    </row>
    <row r="24" spans="1:71" s="1" customFormat="1" ht="6.95" customHeight="1">
      <c r="B24" s="18"/>
      <c r="AR24" s="18"/>
    </row>
    <row r="25" spans="1:71" s="1" customFormat="1" ht="6.95" customHeight="1">
      <c r="B25" s="18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R25" s="18"/>
    </row>
    <row r="26" spans="1:71" s="2" customFormat="1" ht="25.9" customHeight="1">
      <c r="A26" s="27"/>
      <c r="B26" s="28"/>
      <c r="C26" s="27"/>
      <c r="D26" s="29" t="s">
        <v>31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199">
        <f>ROUND(AG94,2)</f>
        <v>8382.25</v>
      </c>
      <c r="AL26" s="200"/>
      <c r="AM26" s="200"/>
      <c r="AN26" s="200"/>
      <c r="AO26" s="200"/>
      <c r="AP26" s="27"/>
      <c r="AQ26" s="27"/>
      <c r="AR26" s="28"/>
      <c r="BE26" s="27"/>
    </row>
    <row r="27" spans="1:71" s="2" customFormat="1" ht="6.95" customHeight="1">
      <c r="A27" s="27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8"/>
      <c r="BE27" s="27"/>
    </row>
    <row r="28" spans="1:71" s="2" customFormat="1" ht="12.75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201" t="s">
        <v>32</v>
      </c>
      <c r="M28" s="201"/>
      <c r="N28" s="201"/>
      <c r="O28" s="201"/>
      <c r="P28" s="201"/>
      <c r="Q28" s="27"/>
      <c r="R28" s="27"/>
      <c r="S28" s="27"/>
      <c r="T28" s="27"/>
      <c r="U28" s="27"/>
      <c r="V28" s="27"/>
      <c r="W28" s="201" t="s">
        <v>33</v>
      </c>
      <c r="X28" s="201"/>
      <c r="Y28" s="201"/>
      <c r="Z28" s="201"/>
      <c r="AA28" s="201"/>
      <c r="AB28" s="201"/>
      <c r="AC28" s="201"/>
      <c r="AD28" s="201"/>
      <c r="AE28" s="201"/>
      <c r="AF28" s="27"/>
      <c r="AG28" s="27"/>
      <c r="AH28" s="27"/>
      <c r="AI28" s="27"/>
      <c r="AJ28" s="27"/>
      <c r="AK28" s="201" t="s">
        <v>34</v>
      </c>
      <c r="AL28" s="201"/>
      <c r="AM28" s="201"/>
      <c r="AN28" s="201"/>
      <c r="AO28" s="201"/>
      <c r="AP28" s="27"/>
      <c r="AQ28" s="27"/>
      <c r="AR28" s="28"/>
      <c r="BE28" s="27"/>
    </row>
    <row r="29" spans="1:71" s="3" customFormat="1" ht="14.45" customHeight="1">
      <c r="B29" s="32"/>
      <c r="D29" s="24" t="s">
        <v>35</v>
      </c>
      <c r="F29" s="24" t="s">
        <v>36</v>
      </c>
      <c r="L29" s="204">
        <v>0.2</v>
      </c>
      <c r="M29" s="203"/>
      <c r="N29" s="203"/>
      <c r="O29" s="203"/>
      <c r="P29" s="203"/>
      <c r="W29" s="202">
        <f>ROUND(AZ94, 2)</f>
        <v>0</v>
      </c>
      <c r="X29" s="203"/>
      <c r="Y29" s="203"/>
      <c r="Z29" s="203"/>
      <c r="AA29" s="203"/>
      <c r="AB29" s="203"/>
      <c r="AC29" s="203"/>
      <c r="AD29" s="203"/>
      <c r="AE29" s="203"/>
      <c r="AK29" s="202">
        <f>ROUND(AV94, 2)</f>
        <v>0</v>
      </c>
      <c r="AL29" s="203"/>
      <c r="AM29" s="203"/>
      <c r="AN29" s="203"/>
      <c r="AO29" s="203"/>
      <c r="AR29" s="32"/>
    </row>
    <row r="30" spans="1:71" s="3" customFormat="1" ht="14.45" customHeight="1">
      <c r="B30" s="32"/>
      <c r="F30" s="24" t="s">
        <v>37</v>
      </c>
      <c r="L30" s="204">
        <v>0.2</v>
      </c>
      <c r="M30" s="203"/>
      <c r="N30" s="203"/>
      <c r="O30" s="203"/>
      <c r="P30" s="203"/>
      <c r="W30" s="202">
        <f>ROUND(BA94, 2)</f>
        <v>8382.25</v>
      </c>
      <c r="X30" s="203"/>
      <c r="Y30" s="203"/>
      <c r="Z30" s="203"/>
      <c r="AA30" s="203"/>
      <c r="AB30" s="203"/>
      <c r="AC30" s="203"/>
      <c r="AD30" s="203"/>
      <c r="AE30" s="203"/>
      <c r="AK30" s="202">
        <f>ROUND(AW94, 2)</f>
        <v>1676.45</v>
      </c>
      <c r="AL30" s="203"/>
      <c r="AM30" s="203"/>
      <c r="AN30" s="203"/>
      <c r="AO30" s="203"/>
      <c r="AR30" s="32"/>
    </row>
    <row r="31" spans="1:71" s="3" customFormat="1" ht="14.45" hidden="1" customHeight="1">
      <c r="B31" s="32"/>
      <c r="F31" s="24" t="s">
        <v>38</v>
      </c>
      <c r="L31" s="204">
        <v>0.2</v>
      </c>
      <c r="M31" s="203"/>
      <c r="N31" s="203"/>
      <c r="O31" s="203"/>
      <c r="P31" s="203"/>
      <c r="W31" s="202">
        <f>ROUND(BB94, 2)</f>
        <v>0</v>
      </c>
      <c r="X31" s="203"/>
      <c r="Y31" s="203"/>
      <c r="Z31" s="203"/>
      <c r="AA31" s="203"/>
      <c r="AB31" s="203"/>
      <c r="AC31" s="203"/>
      <c r="AD31" s="203"/>
      <c r="AE31" s="203"/>
      <c r="AK31" s="202">
        <v>0</v>
      </c>
      <c r="AL31" s="203"/>
      <c r="AM31" s="203"/>
      <c r="AN31" s="203"/>
      <c r="AO31" s="203"/>
      <c r="AR31" s="32"/>
    </row>
    <row r="32" spans="1:71" s="3" customFormat="1" ht="14.45" hidden="1" customHeight="1">
      <c r="B32" s="32"/>
      <c r="F32" s="24" t="s">
        <v>39</v>
      </c>
      <c r="L32" s="204">
        <v>0.2</v>
      </c>
      <c r="M32" s="203"/>
      <c r="N32" s="203"/>
      <c r="O32" s="203"/>
      <c r="P32" s="203"/>
      <c r="W32" s="202">
        <f>ROUND(BC94, 2)</f>
        <v>0</v>
      </c>
      <c r="X32" s="203"/>
      <c r="Y32" s="203"/>
      <c r="Z32" s="203"/>
      <c r="AA32" s="203"/>
      <c r="AB32" s="203"/>
      <c r="AC32" s="203"/>
      <c r="AD32" s="203"/>
      <c r="AE32" s="203"/>
      <c r="AK32" s="202">
        <v>0</v>
      </c>
      <c r="AL32" s="203"/>
      <c r="AM32" s="203"/>
      <c r="AN32" s="203"/>
      <c r="AO32" s="203"/>
      <c r="AR32" s="32"/>
    </row>
    <row r="33" spans="1:57" s="3" customFormat="1" ht="14.45" hidden="1" customHeight="1">
      <c r="B33" s="32"/>
      <c r="F33" s="24" t="s">
        <v>40</v>
      </c>
      <c r="L33" s="204">
        <v>0</v>
      </c>
      <c r="M33" s="203"/>
      <c r="N33" s="203"/>
      <c r="O33" s="203"/>
      <c r="P33" s="203"/>
      <c r="W33" s="202">
        <f>ROUND(BD94, 2)</f>
        <v>0</v>
      </c>
      <c r="X33" s="203"/>
      <c r="Y33" s="203"/>
      <c r="Z33" s="203"/>
      <c r="AA33" s="203"/>
      <c r="AB33" s="203"/>
      <c r="AC33" s="203"/>
      <c r="AD33" s="203"/>
      <c r="AE33" s="203"/>
      <c r="AK33" s="202">
        <v>0</v>
      </c>
      <c r="AL33" s="203"/>
      <c r="AM33" s="203"/>
      <c r="AN33" s="203"/>
      <c r="AO33" s="203"/>
      <c r="AR33" s="32"/>
    </row>
    <row r="34" spans="1:57" s="2" customFormat="1" ht="6.95" customHeight="1">
      <c r="A34" s="27"/>
      <c r="B34" s="28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8"/>
      <c r="BE34" s="27"/>
    </row>
    <row r="35" spans="1:57" s="2" customFormat="1" ht="25.9" customHeight="1">
      <c r="A35" s="27"/>
      <c r="B35" s="28"/>
      <c r="C35" s="33"/>
      <c r="D35" s="34" t="s">
        <v>41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42</v>
      </c>
      <c r="U35" s="35"/>
      <c r="V35" s="35"/>
      <c r="W35" s="35"/>
      <c r="X35" s="205" t="s">
        <v>43</v>
      </c>
      <c r="Y35" s="206"/>
      <c r="Z35" s="206"/>
      <c r="AA35" s="206"/>
      <c r="AB35" s="206"/>
      <c r="AC35" s="35"/>
      <c r="AD35" s="35"/>
      <c r="AE35" s="35"/>
      <c r="AF35" s="35"/>
      <c r="AG35" s="35"/>
      <c r="AH35" s="35"/>
      <c r="AI35" s="35"/>
      <c r="AJ35" s="35"/>
      <c r="AK35" s="207">
        <f>SUM(AK26:AK33)</f>
        <v>10058.700000000001</v>
      </c>
      <c r="AL35" s="206"/>
      <c r="AM35" s="206"/>
      <c r="AN35" s="206"/>
      <c r="AO35" s="208"/>
      <c r="AP35" s="33"/>
      <c r="AQ35" s="33"/>
      <c r="AR35" s="28"/>
      <c r="BE35" s="27"/>
    </row>
    <row r="36" spans="1:57" s="2" customFormat="1" ht="6.95" customHeight="1">
      <c r="A36" s="27"/>
      <c r="B36" s="28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8"/>
      <c r="BE36" s="27"/>
    </row>
    <row r="37" spans="1:57" s="2" customFormat="1" ht="14.45" customHeight="1">
      <c r="A37" s="27"/>
      <c r="B37" s="28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8"/>
      <c r="BE37" s="27"/>
    </row>
    <row r="38" spans="1:57" s="1" customFormat="1" ht="14.45" customHeight="1">
      <c r="B38" s="18"/>
      <c r="AR38" s="18"/>
    </row>
    <row r="39" spans="1:57" s="1" customFormat="1" ht="14.45" customHeight="1">
      <c r="B39" s="18"/>
      <c r="AR39" s="18"/>
    </row>
    <row r="40" spans="1:57" s="1" customFormat="1" ht="14.45" customHeight="1">
      <c r="B40" s="18"/>
      <c r="AR40" s="18"/>
    </row>
    <row r="41" spans="1:57" s="1" customFormat="1" ht="14.45" customHeight="1">
      <c r="B41" s="18"/>
      <c r="AR41" s="18"/>
    </row>
    <row r="42" spans="1:57" s="1" customFormat="1" ht="14.45" customHeight="1">
      <c r="B42" s="18"/>
      <c r="AR42" s="18"/>
    </row>
    <row r="43" spans="1:57" s="1" customFormat="1" ht="14.45" customHeight="1">
      <c r="B43" s="18"/>
      <c r="AR43" s="18"/>
    </row>
    <row r="44" spans="1:57" s="1" customFormat="1" ht="14.45" customHeight="1">
      <c r="B44" s="18"/>
      <c r="AR44" s="18"/>
    </row>
    <row r="45" spans="1:57" s="1" customFormat="1" ht="14.45" customHeight="1">
      <c r="B45" s="18"/>
      <c r="AR45" s="18"/>
    </row>
    <row r="46" spans="1:57" s="1" customFormat="1" ht="14.45" customHeight="1">
      <c r="B46" s="18"/>
      <c r="AR46" s="18"/>
    </row>
    <row r="47" spans="1:57" s="1" customFormat="1" ht="14.45" customHeight="1">
      <c r="B47" s="18"/>
      <c r="AR47" s="18"/>
    </row>
    <row r="48" spans="1:57" s="1" customFormat="1" ht="14.45" customHeight="1">
      <c r="B48" s="18"/>
      <c r="AR48" s="18"/>
    </row>
    <row r="49" spans="1:57" s="2" customFormat="1" ht="14.45" customHeight="1">
      <c r="B49" s="37"/>
      <c r="D49" s="38" t="s">
        <v>44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45</v>
      </c>
      <c r="AI49" s="39"/>
      <c r="AJ49" s="39"/>
      <c r="AK49" s="39"/>
      <c r="AL49" s="39"/>
      <c r="AM49" s="39"/>
      <c r="AN49" s="39"/>
      <c r="AO49" s="39"/>
      <c r="AR49" s="37"/>
    </row>
    <row r="50" spans="1:57">
      <c r="B50" s="18"/>
      <c r="AR50" s="18"/>
    </row>
    <row r="51" spans="1:57">
      <c r="B51" s="18"/>
      <c r="AR51" s="18"/>
    </row>
    <row r="52" spans="1:57">
      <c r="B52" s="18"/>
      <c r="AR52" s="18"/>
    </row>
    <row r="53" spans="1:57">
      <c r="B53" s="18"/>
      <c r="AR53" s="18"/>
    </row>
    <row r="54" spans="1:57">
      <c r="B54" s="18"/>
      <c r="AR54" s="18"/>
    </row>
    <row r="55" spans="1:57">
      <c r="B55" s="18"/>
      <c r="AR55" s="18"/>
    </row>
    <row r="56" spans="1:57">
      <c r="B56" s="18"/>
      <c r="AR56" s="18"/>
    </row>
    <row r="57" spans="1:57">
      <c r="B57" s="18"/>
      <c r="AR57" s="18"/>
    </row>
    <row r="58" spans="1:57">
      <c r="B58" s="18"/>
      <c r="AR58" s="18"/>
    </row>
    <row r="59" spans="1:57">
      <c r="B59" s="18"/>
      <c r="AR59" s="18"/>
    </row>
    <row r="60" spans="1:57" s="2" customFormat="1" ht="12.75">
      <c r="A60" s="27"/>
      <c r="B60" s="28"/>
      <c r="C60" s="27"/>
      <c r="D60" s="40" t="s">
        <v>46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40" t="s">
        <v>47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40" t="s">
        <v>46</v>
      </c>
      <c r="AI60" s="30"/>
      <c r="AJ60" s="30"/>
      <c r="AK60" s="30"/>
      <c r="AL60" s="30"/>
      <c r="AM60" s="40" t="s">
        <v>47</v>
      </c>
      <c r="AN60" s="30"/>
      <c r="AO60" s="30"/>
      <c r="AP60" s="27"/>
      <c r="AQ60" s="27"/>
      <c r="AR60" s="28"/>
      <c r="BE60" s="27"/>
    </row>
    <row r="61" spans="1:57">
      <c r="B61" s="18"/>
      <c r="AR61" s="18"/>
    </row>
    <row r="62" spans="1:57">
      <c r="B62" s="18"/>
      <c r="AR62" s="18"/>
    </row>
    <row r="63" spans="1:57">
      <c r="B63" s="18"/>
      <c r="AR63" s="18"/>
    </row>
    <row r="64" spans="1:57" s="2" customFormat="1" ht="12.75">
      <c r="A64" s="27"/>
      <c r="B64" s="28"/>
      <c r="C64" s="27"/>
      <c r="D64" s="38" t="s">
        <v>48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38" t="s">
        <v>49</v>
      </c>
      <c r="AI64" s="41"/>
      <c r="AJ64" s="41"/>
      <c r="AK64" s="41"/>
      <c r="AL64" s="41"/>
      <c r="AM64" s="41"/>
      <c r="AN64" s="41"/>
      <c r="AO64" s="41"/>
      <c r="AP64" s="27"/>
      <c r="AQ64" s="27"/>
      <c r="AR64" s="28"/>
      <c r="BE64" s="27"/>
    </row>
    <row r="65" spans="1:57">
      <c r="B65" s="18"/>
      <c r="AR65" s="18"/>
    </row>
    <row r="66" spans="1:57">
      <c r="B66" s="18"/>
      <c r="AR66" s="18"/>
    </row>
    <row r="67" spans="1:57">
      <c r="B67" s="18"/>
      <c r="AR67" s="18"/>
    </row>
    <row r="68" spans="1:57">
      <c r="B68" s="18"/>
      <c r="AR68" s="18"/>
    </row>
    <row r="69" spans="1:57">
      <c r="B69" s="18"/>
      <c r="AR69" s="18"/>
    </row>
    <row r="70" spans="1:57">
      <c r="B70" s="18"/>
      <c r="AR70" s="18"/>
    </row>
    <row r="71" spans="1:57">
      <c r="B71" s="18"/>
      <c r="AR71" s="18"/>
    </row>
    <row r="72" spans="1:57">
      <c r="B72" s="18"/>
      <c r="AR72" s="18"/>
    </row>
    <row r="73" spans="1:57">
      <c r="B73" s="18"/>
      <c r="AR73" s="18"/>
    </row>
    <row r="74" spans="1:57">
      <c r="B74" s="18"/>
      <c r="AR74" s="18"/>
    </row>
    <row r="75" spans="1:57" s="2" customFormat="1" ht="12.75">
      <c r="A75" s="27"/>
      <c r="B75" s="28"/>
      <c r="C75" s="27"/>
      <c r="D75" s="40" t="s">
        <v>46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40" t="s">
        <v>47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40" t="s">
        <v>46</v>
      </c>
      <c r="AI75" s="30"/>
      <c r="AJ75" s="30"/>
      <c r="AK75" s="30"/>
      <c r="AL75" s="30"/>
      <c r="AM75" s="40" t="s">
        <v>47</v>
      </c>
      <c r="AN75" s="30"/>
      <c r="AO75" s="30"/>
      <c r="AP75" s="27"/>
      <c r="AQ75" s="27"/>
      <c r="AR75" s="28"/>
      <c r="BE75" s="27"/>
    </row>
    <row r="76" spans="1:57" s="2" customFormat="1">
      <c r="A76" s="27"/>
      <c r="B76" s="28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8"/>
      <c r="BE76" s="27"/>
    </row>
    <row r="77" spans="1:57" s="2" customFormat="1" ht="6.9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28"/>
      <c r="BE77" s="27"/>
    </row>
    <row r="81" spans="1:90" s="2" customFormat="1" ht="6.95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28"/>
      <c r="BE81" s="27"/>
    </row>
    <row r="82" spans="1:90" s="2" customFormat="1" ht="24.95" customHeight="1">
      <c r="A82" s="27"/>
      <c r="B82" s="28"/>
      <c r="C82" s="19" t="s">
        <v>50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8"/>
      <c r="BE82" s="27"/>
    </row>
    <row r="83" spans="1:90" s="2" customFormat="1" ht="6.9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8"/>
      <c r="BE83" s="27"/>
    </row>
    <row r="84" spans="1:90" s="4" customFormat="1" ht="12" customHeight="1">
      <c r="B84" s="46"/>
      <c r="C84" s="24" t="s">
        <v>10</v>
      </c>
      <c r="L84" s="4" t="str">
        <f>K5</f>
        <v>13830</v>
      </c>
      <c r="AR84" s="46"/>
    </row>
    <row r="85" spans="1:90" s="5" customFormat="1" ht="36.950000000000003" customHeight="1">
      <c r="B85" s="47"/>
      <c r="C85" s="48" t="s">
        <v>12</v>
      </c>
      <c r="L85" s="175" t="str">
        <f>K6</f>
        <v>Základná škola Budkovce - oprava športovej podlahy telocvične</v>
      </c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R85" s="47"/>
    </row>
    <row r="86" spans="1:90" s="2" customFormat="1" ht="6.95" customHeight="1">
      <c r="A86" s="27"/>
      <c r="B86" s="28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8"/>
      <c r="BE86" s="27"/>
    </row>
    <row r="87" spans="1:90" s="2" customFormat="1" ht="12" customHeight="1">
      <c r="A87" s="27"/>
      <c r="B87" s="28"/>
      <c r="C87" s="24" t="s">
        <v>16</v>
      </c>
      <c r="D87" s="27"/>
      <c r="E87" s="27"/>
      <c r="F87" s="27"/>
      <c r="G87" s="27"/>
      <c r="H87" s="27"/>
      <c r="I87" s="27"/>
      <c r="J87" s="27"/>
      <c r="K87" s="27"/>
      <c r="L87" s="49" t="str">
        <f>IF(K8="","",K8)</f>
        <v>Budkovce</v>
      </c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4" t="s">
        <v>18</v>
      </c>
      <c r="AJ87" s="27"/>
      <c r="AK87" s="27"/>
      <c r="AL87" s="27"/>
      <c r="AM87" s="177" t="str">
        <f>IF(AN8= "","",AN8)</f>
        <v>21. 11. 2019</v>
      </c>
      <c r="AN87" s="177"/>
      <c r="AO87" s="27"/>
      <c r="AP87" s="27"/>
      <c r="AQ87" s="27"/>
      <c r="AR87" s="28"/>
      <c r="BE87" s="27"/>
    </row>
    <row r="88" spans="1:90" s="2" customFormat="1" ht="6.95" customHeight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8"/>
      <c r="BE88" s="27"/>
    </row>
    <row r="89" spans="1:90" s="2" customFormat="1" ht="15.2" customHeight="1">
      <c r="A89" s="27"/>
      <c r="B89" s="28"/>
      <c r="C89" s="24" t="s">
        <v>20</v>
      </c>
      <c r="D89" s="27"/>
      <c r="E89" s="27"/>
      <c r="F89" s="27"/>
      <c r="G89" s="27"/>
      <c r="H89" s="27"/>
      <c r="I89" s="27"/>
      <c r="J89" s="27"/>
      <c r="K89" s="27"/>
      <c r="L89" s="4" t="str">
        <f>IF(E11= "","",E11)</f>
        <v xml:space="preserve">Základná škola Budkovce </v>
      </c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4" t="s">
        <v>26</v>
      </c>
      <c r="AJ89" s="27"/>
      <c r="AK89" s="27"/>
      <c r="AL89" s="27"/>
      <c r="AM89" s="178" t="str">
        <f>IF(E17="","",E17)</f>
        <v xml:space="preserve"> </v>
      </c>
      <c r="AN89" s="179"/>
      <c r="AO89" s="179"/>
      <c r="AP89" s="179"/>
      <c r="AQ89" s="27"/>
      <c r="AR89" s="28"/>
      <c r="AS89" s="180" t="s">
        <v>51</v>
      </c>
      <c r="AT89" s="181"/>
      <c r="AU89" s="51"/>
      <c r="AV89" s="51"/>
      <c r="AW89" s="51"/>
      <c r="AX89" s="51"/>
      <c r="AY89" s="51"/>
      <c r="AZ89" s="51"/>
      <c r="BA89" s="51"/>
      <c r="BB89" s="51"/>
      <c r="BC89" s="51"/>
      <c r="BD89" s="52"/>
      <c r="BE89" s="27"/>
    </row>
    <row r="90" spans="1:90" s="2" customFormat="1" ht="15.2" customHeight="1">
      <c r="A90" s="27"/>
      <c r="B90" s="28"/>
      <c r="C90" s="24" t="s">
        <v>24</v>
      </c>
      <c r="D90" s="27"/>
      <c r="E90" s="27"/>
      <c r="F90" s="27"/>
      <c r="G90" s="27"/>
      <c r="H90" s="27"/>
      <c r="I90" s="27"/>
      <c r="J90" s="27"/>
      <c r="K90" s="27"/>
      <c r="L90" s="4" t="str">
        <f>IF(E14="","",E14)</f>
        <v xml:space="preserve"> </v>
      </c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4" t="s">
        <v>29</v>
      </c>
      <c r="AJ90" s="27"/>
      <c r="AK90" s="27"/>
      <c r="AL90" s="27"/>
      <c r="AM90" s="178" t="str">
        <f>IF(E20="","",E20)</f>
        <v xml:space="preserve"> </v>
      </c>
      <c r="AN90" s="179"/>
      <c r="AO90" s="179"/>
      <c r="AP90" s="179"/>
      <c r="AQ90" s="27"/>
      <c r="AR90" s="28"/>
      <c r="AS90" s="182"/>
      <c r="AT90" s="183"/>
      <c r="AU90" s="53"/>
      <c r="AV90" s="53"/>
      <c r="AW90" s="53"/>
      <c r="AX90" s="53"/>
      <c r="AY90" s="53"/>
      <c r="AZ90" s="53"/>
      <c r="BA90" s="53"/>
      <c r="BB90" s="53"/>
      <c r="BC90" s="53"/>
      <c r="BD90" s="54"/>
      <c r="BE90" s="27"/>
    </row>
    <row r="91" spans="1:90" s="2" customFormat="1" ht="10.9" customHeight="1">
      <c r="A91" s="27"/>
      <c r="B91" s="28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8"/>
      <c r="AS91" s="182"/>
      <c r="AT91" s="183"/>
      <c r="AU91" s="53"/>
      <c r="AV91" s="53"/>
      <c r="AW91" s="53"/>
      <c r="AX91" s="53"/>
      <c r="AY91" s="53"/>
      <c r="AZ91" s="53"/>
      <c r="BA91" s="53"/>
      <c r="BB91" s="53"/>
      <c r="BC91" s="53"/>
      <c r="BD91" s="54"/>
      <c r="BE91" s="27"/>
    </row>
    <row r="92" spans="1:90" s="2" customFormat="1" ht="29.25" customHeight="1">
      <c r="A92" s="27"/>
      <c r="B92" s="28"/>
      <c r="C92" s="184" t="s">
        <v>52</v>
      </c>
      <c r="D92" s="185"/>
      <c r="E92" s="185"/>
      <c r="F92" s="185"/>
      <c r="G92" s="185"/>
      <c r="H92" s="55"/>
      <c r="I92" s="186" t="s">
        <v>53</v>
      </c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7" t="s">
        <v>54</v>
      </c>
      <c r="AH92" s="185"/>
      <c r="AI92" s="185"/>
      <c r="AJ92" s="185"/>
      <c r="AK92" s="185"/>
      <c r="AL92" s="185"/>
      <c r="AM92" s="185"/>
      <c r="AN92" s="186" t="s">
        <v>55</v>
      </c>
      <c r="AO92" s="185"/>
      <c r="AP92" s="188"/>
      <c r="AQ92" s="56" t="s">
        <v>56</v>
      </c>
      <c r="AR92" s="28"/>
      <c r="AS92" s="57" t="s">
        <v>57</v>
      </c>
      <c r="AT92" s="58" t="s">
        <v>58</v>
      </c>
      <c r="AU92" s="58" t="s">
        <v>59</v>
      </c>
      <c r="AV92" s="58" t="s">
        <v>60</v>
      </c>
      <c r="AW92" s="58" t="s">
        <v>61</v>
      </c>
      <c r="AX92" s="58" t="s">
        <v>62</v>
      </c>
      <c r="AY92" s="58" t="s">
        <v>63</v>
      </c>
      <c r="AZ92" s="58" t="s">
        <v>64</v>
      </c>
      <c r="BA92" s="58" t="s">
        <v>65</v>
      </c>
      <c r="BB92" s="58" t="s">
        <v>66</v>
      </c>
      <c r="BC92" s="58" t="s">
        <v>67</v>
      </c>
      <c r="BD92" s="59" t="s">
        <v>68</v>
      </c>
      <c r="BE92" s="27"/>
    </row>
    <row r="93" spans="1:90" s="2" customFormat="1" ht="10.9" customHeight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8"/>
      <c r="AS93" s="60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2"/>
      <c r="BE93" s="27"/>
    </row>
    <row r="94" spans="1:90" s="6" customFormat="1" ht="32.450000000000003" customHeight="1">
      <c r="B94" s="63"/>
      <c r="C94" s="64" t="s">
        <v>69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192">
        <f>ROUND(AG95,2)</f>
        <v>8382.25</v>
      </c>
      <c r="AH94" s="192"/>
      <c r="AI94" s="192"/>
      <c r="AJ94" s="192"/>
      <c r="AK94" s="192"/>
      <c r="AL94" s="192"/>
      <c r="AM94" s="192"/>
      <c r="AN94" s="193">
        <f>SUM(AG94,AT94)</f>
        <v>10058.700000000001</v>
      </c>
      <c r="AO94" s="193"/>
      <c r="AP94" s="193"/>
      <c r="AQ94" s="67" t="s">
        <v>1</v>
      </c>
      <c r="AR94" s="63"/>
      <c r="AS94" s="68">
        <f>ROUND(AS95,2)</f>
        <v>0</v>
      </c>
      <c r="AT94" s="69">
        <f>ROUND(SUM(AV94:AW94),2)</f>
        <v>1676.45</v>
      </c>
      <c r="AU94" s="70">
        <f>ROUND(AU95,5)</f>
        <v>405.40251999999998</v>
      </c>
      <c r="AV94" s="69">
        <f>ROUND(AZ94*L29,2)</f>
        <v>0</v>
      </c>
      <c r="AW94" s="69">
        <f>ROUND(BA94*L30,2)</f>
        <v>1676.45</v>
      </c>
      <c r="AX94" s="69">
        <f>ROUND(BB94*L29,2)</f>
        <v>0</v>
      </c>
      <c r="AY94" s="69">
        <f>ROUND(BC94*L30,2)</f>
        <v>0</v>
      </c>
      <c r="AZ94" s="69">
        <f>ROUND(AZ95,2)</f>
        <v>0</v>
      </c>
      <c r="BA94" s="69">
        <f>ROUND(BA95,2)</f>
        <v>8382.25</v>
      </c>
      <c r="BB94" s="69">
        <f>ROUND(BB95,2)</f>
        <v>0</v>
      </c>
      <c r="BC94" s="69">
        <f>ROUND(BC95,2)</f>
        <v>0</v>
      </c>
      <c r="BD94" s="71">
        <f>ROUND(BD95,2)</f>
        <v>0</v>
      </c>
      <c r="BS94" s="72" t="s">
        <v>70</v>
      </c>
      <c r="BT94" s="72" t="s">
        <v>71</v>
      </c>
      <c r="BV94" s="72" t="s">
        <v>72</v>
      </c>
      <c r="BW94" s="72" t="s">
        <v>4</v>
      </c>
      <c r="BX94" s="72" t="s">
        <v>73</v>
      </c>
      <c r="CL94" s="72" t="s">
        <v>1</v>
      </c>
    </row>
    <row r="95" spans="1:90" s="7" customFormat="1" ht="27" customHeight="1">
      <c r="A95" s="73" t="s">
        <v>74</v>
      </c>
      <c r="B95" s="74"/>
      <c r="C95" s="75"/>
      <c r="D95" s="191" t="s">
        <v>11</v>
      </c>
      <c r="E95" s="191"/>
      <c r="F95" s="191"/>
      <c r="G95" s="191"/>
      <c r="H95" s="191"/>
      <c r="I95" s="76"/>
      <c r="J95" s="191" t="s">
        <v>13</v>
      </c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191"/>
      <c r="AC95" s="191"/>
      <c r="AD95" s="191"/>
      <c r="AE95" s="191"/>
      <c r="AF95" s="191"/>
      <c r="AG95" s="189">
        <f>'13830 - Základná škola Bu...'!J30</f>
        <v>8382.25</v>
      </c>
      <c r="AH95" s="190"/>
      <c r="AI95" s="190"/>
      <c r="AJ95" s="190"/>
      <c r="AK95" s="190"/>
      <c r="AL95" s="190"/>
      <c r="AM95" s="190"/>
      <c r="AN95" s="189">
        <f>SUM(AG95,AT95)</f>
        <v>10058.700000000001</v>
      </c>
      <c r="AO95" s="190"/>
      <c r="AP95" s="190"/>
      <c r="AQ95" s="77" t="s">
        <v>75</v>
      </c>
      <c r="AR95" s="74"/>
      <c r="AS95" s="78">
        <v>0</v>
      </c>
      <c r="AT95" s="79">
        <f>ROUND(SUM(AV95:AW95),2)</f>
        <v>1676.45</v>
      </c>
      <c r="AU95" s="80">
        <f>'13830 - Základná škola Bu...'!P120</f>
        <v>405.40251999999998</v>
      </c>
      <c r="AV95" s="79">
        <f>'13830 - Základná škola Bu...'!J33</f>
        <v>0</v>
      </c>
      <c r="AW95" s="79">
        <f>'13830 - Základná škola Bu...'!J34</f>
        <v>1676.45</v>
      </c>
      <c r="AX95" s="79">
        <f>'13830 - Základná škola Bu...'!J35</f>
        <v>0</v>
      </c>
      <c r="AY95" s="79">
        <f>'13830 - Základná škola Bu...'!J36</f>
        <v>0</v>
      </c>
      <c r="AZ95" s="79">
        <f>'13830 - Základná škola Bu...'!F33</f>
        <v>0</v>
      </c>
      <c r="BA95" s="79">
        <f>'13830 - Základná škola Bu...'!F34</f>
        <v>8382.25</v>
      </c>
      <c r="BB95" s="79">
        <f>'13830 - Základná škola Bu...'!F35</f>
        <v>0</v>
      </c>
      <c r="BC95" s="79">
        <f>'13830 - Základná škola Bu...'!F36</f>
        <v>0</v>
      </c>
      <c r="BD95" s="81">
        <f>'13830 - Základná škola Bu...'!F37</f>
        <v>0</v>
      </c>
      <c r="BT95" s="82" t="s">
        <v>76</v>
      </c>
      <c r="BU95" s="82" t="s">
        <v>77</v>
      </c>
      <c r="BV95" s="82" t="s">
        <v>72</v>
      </c>
      <c r="BW95" s="82" t="s">
        <v>4</v>
      </c>
      <c r="BX95" s="82" t="s">
        <v>73</v>
      </c>
      <c r="CL95" s="82" t="s">
        <v>1</v>
      </c>
    </row>
    <row r="96" spans="1:90" s="2" customFormat="1" ht="30" customHeight="1">
      <c r="A96" s="27"/>
      <c r="B96" s="28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8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</row>
    <row r="97" spans="1:57" s="2" customFormat="1" ht="6.95" customHeight="1">
      <c r="A97" s="27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28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</row>
  </sheetData>
  <mergeCells count="40"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  <mergeCell ref="L28:P28"/>
    <mergeCell ref="W28:AE28"/>
    <mergeCell ref="AK28:AO28"/>
    <mergeCell ref="AK29:AO29"/>
    <mergeCell ref="L29:P29"/>
    <mergeCell ref="K5:AO5"/>
    <mergeCell ref="K6:AO6"/>
    <mergeCell ref="AR2:BE2"/>
    <mergeCell ref="E23:AN23"/>
    <mergeCell ref="AK26:AO26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13830 - Základná škola Bu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37"/>
  <sheetViews>
    <sheetView showGridLines="0" tabSelected="1" workbookViewId="0">
      <selection activeCell="E13" sqref="E13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3"/>
    </row>
    <row r="2" spans="1:46" s="1" customFormat="1" ht="36.950000000000003" customHeight="1">
      <c r="L2" s="197" t="s">
        <v>5</v>
      </c>
      <c r="M2" s="195"/>
      <c r="N2" s="195"/>
      <c r="O2" s="195"/>
      <c r="P2" s="195"/>
      <c r="Q2" s="195"/>
      <c r="R2" s="195"/>
      <c r="S2" s="195"/>
      <c r="T2" s="195"/>
      <c r="U2" s="195"/>
      <c r="V2" s="195"/>
      <c r="AT2" s="15" t="s">
        <v>4</v>
      </c>
    </row>
    <row r="3" spans="1:46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71</v>
      </c>
    </row>
    <row r="4" spans="1:46" s="1" customFormat="1" ht="24.95" customHeight="1">
      <c r="B4" s="18"/>
      <c r="D4" s="19" t="s">
        <v>78</v>
      </c>
      <c r="L4" s="18"/>
      <c r="M4" s="84" t="s">
        <v>9</v>
      </c>
      <c r="AT4" s="15" t="s">
        <v>3</v>
      </c>
    </row>
    <row r="5" spans="1:46" s="1" customFormat="1" ht="6.95" customHeight="1">
      <c r="B5" s="18"/>
      <c r="L5" s="18"/>
    </row>
    <row r="6" spans="1:46" s="2" customFormat="1" ht="12" customHeight="1">
      <c r="A6" s="27"/>
      <c r="B6" s="28"/>
      <c r="C6" s="27"/>
      <c r="D6" s="24" t="s">
        <v>12</v>
      </c>
      <c r="E6" s="27"/>
      <c r="F6" s="27"/>
      <c r="G6" s="27"/>
      <c r="H6" s="27"/>
      <c r="I6" s="27"/>
      <c r="J6" s="27"/>
      <c r="K6" s="27"/>
      <c r="L6" s="3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46" s="2" customFormat="1" ht="27.75" customHeight="1">
      <c r="A7" s="27"/>
      <c r="B7" s="28"/>
      <c r="C7" s="27"/>
      <c r="D7" s="27"/>
      <c r="E7" s="175" t="s">
        <v>166</v>
      </c>
      <c r="F7" s="209"/>
      <c r="G7" s="209"/>
      <c r="H7" s="209"/>
      <c r="I7" s="27"/>
      <c r="J7" s="27"/>
      <c r="K7" s="27"/>
      <c r="L7" s="3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</row>
    <row r="8" spans="1:46" s="2" customFormat="1">
      <c r="A8" s="27"/>
      <c r="B8" s="28"/>
      <c r="C8" s="27"/>
      <c r="D8" s="27"/>
      <c r="E8" s="27"/>
      <c r="F8" s="27"/>
      <c r="G8" s="27"/>
      <c r="H8" s="27"/>
      <c r="I8" s="27"/>
      <c r="J8" s="27"/>
      <c r="K8" s="27"/>
      <c r="L8" s="3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46" s="2" customFormat="1" ht="12" customHeight="1">
      <c r="A9" s="27"/>
      <c r="B9" s="28"/>
      <c r="C9" s="27"/>
      <c r="D9" s="24" t="s">
        <v>14</v>
      </c>
      <c r="E9" s="27"/>
      <c r="F9" s="22" t="s">
        <v>1</v>
      </c>
      <c r="G9" s="27"/>
      <c r="H9" s="27"/>
      <c r="I9" s="24" t="s">
        <v>15</v>
      </c>
      <c r="J9" s="22" t="s">
        <v>1</v>
      </c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46" s="2" customFormat="1" ht="12" customHeight="1">
      <c r="A10" s="27"/>
      <c r="B10" s="28"/>
      <c r="C10" s="27"/>
      <c r="D10" s="24" t="s">
        <v>16</v>
      </c>
      <c r="E10" s="27"/>
      <c r="F10" s="22" t="s">
        <v>17</v>
      </c>
      <c r="G10" s="27"/>
      <c r="H10" s="27"/>
      <c r="I10" s="24" t="s">
        <v>18</v>
      </c>
      <c r="J10" s="50" t="str">
        <f>'Rekapitulácia stavby'!AN8</f>
        <v>21. 11. 2019</v>
      </c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46" s="2" customFormat="1" ht="10.9" customHeight="1">
      <c r="A11" s="27"/>
      <c r="B11" s="28"/>
      <c r="C11" s="27"/>
      <c r="D11" s="27"/>
      <c r="E11" s="27"/>
      <c r="F11" s="27"/>
      <c r="G11" s="27"/>
      <c r="H11" s="27"/>
      <c r="I11" s="27"/>
      <c r="J11" s="27"/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46" s="2" customFormat="1" ht="12" customHeight="1">
      <c r="A12" s="27"/>
      <c r="B12" s="28"/>
      <c r="C12" s="27"/>
      <c r="D12" s="24" t="s">
        <v>20</v>
      </c>
      <c r="E12" s="27"/>
      <c r="F12" s="27"/>
      <c r="G12" s="27"/>
      <c r="H12" s="27"/>
      <c r="I12" s="24" t="s">
        <v>21</v>
      </c>
      <c r="J12" s="22" t="s">
        <v>1</v>
      </c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46" s="2" customFormat="1" ht="18" customHeight="1">
      <c r="A13" s="27"/>
      <c r="B13" s="28"/>
      <c r="C13" s="27"/>
      <c r="D13" s="27"/>
      <c r="E13" s="22" t="s">
        <v>165</v>
      </c>
      <c r="F13" s="27"/>
      <c r="G13" s="27"/>
      <c r="H13" s="27"/>
      <c r="I13" s="24" t="s">
        <v>23</v>
      </c>
      <c r="J13" s="22" t="s">
        <v>1</v>
      </c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46" s="2" customFormat="1" ht="6.95" customHeight="1">
      <c r="A14" s="27"/>
      <c r="B14" s="28"/>
      <c r="C14" s="27"/>
      <c r="D14" s="27"/>
      <c r="E14" s="27"/>
      <c r="F14" s="27"/>
      <c r="G14" s="27"/>
      <c r="H14" s="27"/>
      <c r="I14" s="27"/>
      <c r="J14" s="27"/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46" s="2" customFormat="1" ht="12" customHeight="1">
      <c r="A15" s="27"/>
      <c r="B15" s="28"/>
      <c r="C15" s="27"/>
      <c r="D15" s="24" t="s">
        <v>24</v>
      </c>
      <c r="E15" s="27"/>
      <c r="F15" s="27"/>
      <c r="G15" s="27"/>
      <c r="H15" s="27"/>
      <c r="I15" s="24" t="s">
        <v>21</v>
      </c>
      <c r="J15" s="22" t="str">
        <f>'Rekapitulácia stavby'!AN13</f>
        <v/>
      </c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46" s="2" customFormat="1" ht="18" customHeight="1">
      <c r="A16" s="27"/>
      <c r="B16" s="28"/>
      <c r="C16" s="27"/>
      <c r="D16" s="27"/>
      <c r="E16" s="194" t="str">
        <f>'Rekapitulácia stavby'!E14</f>
        <v xml:space="preserve"> </v>
      </c>
      <c r="F16" s="194"/>
      <c r="G16" s="194"/>
      <c r="H16" s="194"/>
      <c r="I16" s="24" t="s">
        <v>23</v>
      </c>
      <c r="J16" s="22" t="str">
        <f>'Rekapitulácia stavby'!AN14</f>
        <v/>
      </c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6.95" customHeight="1">
      <c r="A17" s="27"/>
      <c r="B17" s="28"/>
      <c r="C17" s="27"/>
      <c r="D17" s="27"/>
      <c r="E17" s="27"/>
      <c r="F17" s="27"/>
      <c r="G17" s="27"/>
      <c r="H17" s="27"/>
      <c r="I17" s="27"/>
      <c r="J17" s="27"/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2" customHeight="1">
      <c r="A18" s="27"/>
      <c r="B18" s="28"/>
      <c r="C18" s="27"/>
      <c r="D18" s="24" t="s">
        <v>26</v>
      </c>
      <c r="E18" s="27"/>
      <c r="F18" s="27"/>
      <c r="G18" s="27"/>
      <c r="H18" s="27"/>
      <c r="I18" s="24" t="s">
        <v>21</v>
      </c>
      <c r="J18" s="22" t="str">
        <f>IF('Rekapitulácia stavby'!AN16="","",'Rekapitulácia stavby'!AN16)</f>
        <v/>
      </c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18" customHeight="1">
      <c r="A19" s="27"/>
      <c r="B19" s="28"/>
      <c r="C19" s="27"/>
      <c r="D19" s="27"/>
      <c r="E19" s="22" t="str">
        <f>IF('Rekapitulácia stavby'!E17="","",'Rekapitulácia stavby'!E17)</f>
        <v xml:space="preserve"> </v>
      </c>
      <c r="F19" s="27"/>
      <c r="G19" s="27"/>
      <c r="H19" s="27"/>
      <c r="I19" s="24" t="s">
        <v>23</v>
      </c>
      <c r="J19" s="22" t="str">
        <f>IF('Rekapitulácia stavby'!AN17="","",'Rekapitulácia stavby'!AN17)</f>
        <v/>
      </c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6.95" customHeight="1">
      <c r="A20" s="27"/>
      <c r="B20" s="28"/>
      <c r="C20" s="27"/>
      <c r="D20" s="27"/>
      <c r="E20" s="27"/>
      <c r="F20" s="27"/>
      <c r="G20" s="27"/>
      <c r="H20" s="27"/>
      <c r="I20" s="27"/>
      <c r="J20" s="27"/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2" customHeight="1">
      <c r="A21" s="27"/>
      <c r="B21" s="28"/>
      <c r="C21" s="27"/>
      <c r="D21" s="24" t="s">
        <v>29</v>
      </c>
      <c r="E21" s="27"/>
      <c r="F21" s="27"/>
      <c r="G21" s="27"/>
      <c r="H21" s="27"/>
      <c r="I21" s="24" t="s">
        <v>21</v>
      </c>
      <c r="J21" s="22" t="str">
        <f>IF('Rekapitulácia stavby'!AN19="","",'Rekapitulácia stavby'!AN19)</f>
        <v/>
      </c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18" customHeight="1">
      <c r="A22" s="27"/>
      <c r="B22" s="28"/>
      <c r="C22" s="27"/>
      <c r="D22" s="27"/>
      <c r="E22" s="22" t="str">
        <f>IF('Rekapitulácia stavby'!E20="","",'Rekapitulácia stavby'!E20)</f>
        <v xml:space="preserve"> </v>
      </c>
      <c r="F22" s="27"/>
      <c r="G22" s="27"/>
      <c r="H22" s="27"/>
      <c r="I22" s="24" t="s">
        <v>23</v>
      </c>
      <c r="J22" s="22" t="str">
        <f>IF('Rekapitulácia stavby'!AN20="","",'Rekapitulácia stavby'!AN20)</f>
        <v/>
      </c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6.95" customHeight="1">
      <c r="A23" s="27"/>
      <c r="B23" s="28"/>
      <c r="C23" s="27"/>
      <c r="D23" s="27"/>
      <c r="E23" s="27"/>
      <c r="F23" s="27"/>
      <c r="G23" s="27"/>
      <c r="H23" s="27"/>
      <c r="I23" s="27"/>
      <c r="J23" s="27"/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2" customHeight="1">
      <c r="A24" s="27"/>
      <c r="B24" s="28"/>
      <c r="C24" s="27"/>
      <c r="D24" s="24" t="s">
        <v>30</v>
      </c>
      <c r="E24" s="27"/>
      <c r="F24" s="27"/>
      <c r="G24" s="27"/>
      <c r="H24" s="27"/>
      <c r="I24" s="27"/>
      <c r="J24" s="27"/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8" customFormat="1" ht="16.5" customHeight="1">
      <c r="A25" s="85"/>
      <c r="B25" s="86"/>
      <c r="C25" s="85"/>
      <c r="D25" s="85"/>
      <c r="E25" s="198" t="s">
        <v>1</v>
      </c>
      <c r="F25" s="198"/>
      <c r="G25" s="198"/>
      <c r="H25" s="198"/>
      <c r="I25" s="85"/>
      <c r="J25" s="85"/>
      <c r="K25" s="85"/>
      <c r="L25" s="87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</row>
    <row r="26" spans="1:31" s="2" customFormat="1" ht="6.95" customHeight="1">
      <c r="A26" s="27"/>
      <c r="B26" s="28"/>
      <c r="C26" s="27"/>
      <c r="D26" s="27"/>
      <c r="E26" s="27"/>
      <c r="F26" s="27"/>
      <c r="G26" s="27"/>
      <c r="H26" s="27"/>
      <c r="I26" s="27"/>
      <c r="J26" s="27"/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2" customFormat="1" ht="6.95" customHeight="1">
      <c r="A27" s="27"/>
      <c r="B27" s="28"/>
      <c r="C27" s="27"/>
      <c r="D27" s="61"/>
      <c r="E27" s="61"/>
      <c r="F27" s="61"/>
      <c r="G27" s="61"/>
      <c r="H27" s="61"/>
      <c r="I27" s="61"/>
      <c r="J27" s="61"/>
      <c r="K27" s="61"/>
      <c r="L27" s="3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s="2" customFormat="1" ht="14.45" customHeight="1">
      <c r="A28" s="27"/>
      <c r="B28" s="28"/>
      <c r="C28" s="27"/>
      <c r="D28" s="22" t="s">
        <v>79</v>
      </c>
      <c r="E28" s="27"/>
      <c r="F28" s="27"/>
      <c r="G28" s="27"/>
      <c r="H28" s="27"/>
      <c r="I28" s="27"/>
      <c r="J28" s="88">
        <f>J94</f>
        <v>8382.2480000000014</v>
      </c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14.45" customHeight="1">
      <c r="A29" s="27"/>
      <c r="B29" s="28"/>
      <c r="C29" s="27"/>
      <c r="D29" s="89" t="s">
        <v>80</v>
      </c>
      <c r="E29" s="27"/>
      <c r="F29" s="27"/>
      <c r="G29" s="27"/>
      <c r="H29" s="27"/>
      <c r="I29" s="27"/>
      <c r="J29" s="88">
        <f>J101</f>
        <v>0</v>
      </c>
      <c r="K29" s="27"/>
      <c r="L29" s="3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25.35" customHeight="1">
      <c r="A30" s="27"/>
      <c r="B30" s="28"/>
      <c r="C30" s="27"/>
      <c r="D30" s="90" t="s">
        <v>31</v>
      </c>
      <c r="E30" s="27"/>
      <c r="F30" s="27"/>
      <c r="G30" s="27"/>
      <c r="H30" s="27"/>
      <c r="I30" s="27"/>
      <c r="J30" s="66">
        <f>ROUND(J28 + J29, 2)</f>
        <v>8382.25</v>
      </c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2" customFormat="1" ht="6.95" customHeight="1">
      <c r="A31" s="27"/>
      <c r="B31" s="28"/>
      <c r="C31" s="27"/>
      <c r="D31" s="61"/>
      <c r="E31" s="61"/>
      <c r="F31" s="61"/>
      <c r="G31" s="61"/>
      <c r="H31" s="61"/>
      <c r="I31" s="61"/>
      <c r="J31" s="61"/>
      <c r="K31" s="61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2" customFormat="1" ht="14.45" customHeight="1">
      <c r="A32" s="27"/>
      <c r="B32" s="28"/>
      <c r="C32" s="27"/>
      <c r="D32" s="27"/>
      <c r="E32" s="27"/>
      <c r="F32" s="31" t="s">
        <v>33</v>
      </c>
      <c r="G32" s="27"/>
      <c r="H32" s="27"/>
      <c r="I32" s="31" t="s">
        <v>32</v>
      </c>
      <c r="J32" s="31" t="s">
        <v>34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14.45" customHeight="1">
      <c r="A33" s="27"/>
      <c r="B33" s="28"/>
      <c r="C33" s="27"/>
      <c r="D33" s="91" t="s">
        <v>35</v>
      </c>
      <c r="E33" s="24" t="s">
        <v>36</v>
      </c>
      <c r="F33" s="92">
        <f>ROUND((SUM(BE101:BE102) + SUM(BE120:BE136)),  2)</f>
        <v>0</v>
      </c>
      <c r="G33" s="27"/>
      <c r="H33" s="27"/>
      <c r="I33" s="93">
        <v>0.2</v>
      </c>
      <c r="J33" s="92">
        <f>ROUND(((SUM(BE101:BE102) + SUM(BE120:BE136))*I33),  2)</f>
        <v>0</v>
      </c>
      <c r="K33" s="27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14.45" customHeight="1">
      <c r="A34" s="27"/>
      <c r="B34" s="28"/>
      <c r="C34" s="27"/>
      <c r="D34" s="27"/>
      <c r="E34" s="24" t="s">
        <v>37</v>
      </c>
      <c r="F34" s="92">
        <f>ROUND((SUM(BF101:BF102) + SUM(BF120:BF136)),  2)</f>
        <v>8382.25</v>
      </c>
      <c r="G34" s="27"/>
      <c r="H34" s="27"/>
      <c r="I34" s="93">
        <v>0.2</v>
      </c>
      <c r="J34" s="92">
        <f>ROUND(((SUM(BF101:BF102) + SUM(BF120:BF136))*I34),  2)</f>
        <v>1676.45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14.45" hidden="1" customHeight="1">
      <c r="A35" s="27"/>
      <c r="B35" s="28"/>
      <c r="C35" s="27"/>
      <c r="D35" s="27"/>
      <c r="E35" s="24" t="s">
        <v>38</v>
      </c>
      <c r="F35" s="92">
        <f>ROUND((SUM(BG101:BG102) + SUM(BG120:BG136)),  2)</f>
        <v>0</v>
      </c>
      <c r="G35" s="27"/>
      <c r="H35" s="27"/>
      <c r="I35" s="93">
        <v>0.2</v>
      </c>
      <c r="J35" s="92">
        <f>0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45" hidden="1" customHeight="1">
      <c r="A36" s="27"/>
      <c r="B36" s="28"/>
      <c r="C36" s="27"/>
      <c r="D36" s="27"/>
      <c r="E36" s="24" t="s">
        <v>39</v>
      </c>
      <c r="F36" s="92">
        <f>ROUND((SUM(BH101:BH102) + SUM(BH120:BH136)),  2)</f>
        <v>0</v>
      </c>
      <c r="G36" s="27"/>
      <c r="H36" s="27"/>
      <c r="I36" s="93">
        <v>0.2</v>
      </c>
      <c r="J36" s="92">
        <f>0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45" hidden="1" customHeight="1">
      <c r="A37" s="27"/>
      <c r="B37" s="28"/>
      <c r="C37" s="27"/>
      <c r="D37" s="27"/>
      <c r="E37" s="24" t="s">
        <v>40</v>
      </c>
      <c r="F37" s="92">
        <f>ROUND((SUM(BI101:BI102) + SUM(BI120:BI136)),  2)</f>
        <v>0</v>
      </c>
      <c r="G37" s="27"/>
      <c r="H37" s="27"/>
      <c r="I37" s="93">
        <v>0</v>
      </c>
      <c r="J37" s="92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6.95" customHeight="1">
      <c r="A38" s="27"/>
      <c r="B38" s="28"/>
      <c r="C38" s="27"/>
      <c r="D38" s="27"/>
      <c r="E38" s="27"/>
      <c r="F38" s="27"/>
      <c r="G38" s="27"/>
      <c r="H38" s="27"/>
      <c r="I38" s="27"/>
      <c r="J38" s="27"/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25.35" customHeight="1">
      <c r="A39" s="27"/>
      <c r="B39" s="28"/>
      <c r="C39" s="94"/>
      <c r="D39" s="95" t="s">
        <v>41</v>
      </c>
      <c r="E39" s="55"/>
      <c r="F39" s="55"/>
      <c r="G39" s="96" t="s">
        <v>42</v>
      </c>
      <c r="H39" s="97" t="s">
        <v>43</v>
      </c>
      <c r="I39" s="55"/>
      <c r="J39" s="98">
        <f>SUM(J30:J37)</f>
        <v>10058.700000000001</v>
      </c>
      <c r="K39" s="99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4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1" customFormat="1" ht="14.45" customHeight="1">
      <c r="B41" s="18"/>
      <c r="L41" s="18"/>
    </row>
    <row r="42" spans="1:31" s="1" customFormat="1" ht="14.45" customHeight="1">
      <c r="B42" s="18"/>
      <c r="L42" s="18"/>
    </row>
    <row r="43" spans="1:31" s="1" customFormat="1" ht="14.45" customHeight="1">
      <c r="B43" s="18"/>
      <c r="L43" s="18"/>
    </row>
    <row r="44" spans="1:31" s="1" customFormat="1" ht="14.45" customHeight="1">
      <c r="B44" s="18"/>
      <c r="L44" s="18"/>
    </row>
    <row r="45" spans="1:31" s="1" customFormat="1" ht="14.45" customHeight="1">
      <c r="B45" s="18"/>
      <c r="L45" s="18"/>
    </row>
    <row r="46" spans="1:31" s="1" customFormat="1" ht="14.45" customHeight="1">
      <c r="B46" s="18"/>
      <c r="L46" s="18"/>
    </row>
    <row r="47" spans="1:31" s="1" customFormat="1" ht="14.45" customHeight="1">
      <c r="B47" s="18"/>
      <c r="L47" s="18"/>
    </row>
    <row r="48" spans="1:31" s="1" customFormat="1" ht="14.45" customHeight="1">
      <c r="B48" s="18"/>
      <c r="L48" s="18"/>
    </row>
    <row r="49" spans="1:31" s="1" customFormat="1" ht="14.45" customHeight="1">
      <c r="B49" s="18"/>
      <c r="L49" s="18"/>
    </row>
    <row r="50" spans="1:31" s="2" customFormat="1" ht="14.45" customHeight="1">
      <c r="B50" s="37"/>
      <c r="D50" s="38" t="s">
        <v>44</v>
      </c>
      <c r="E50" s="39"/>
      <c r="F50" s="39"/>
      <c r="G50" s="38" t="s">
        <v>45</v>
      </c>
      <c r="H50" s="39"/>
      <c r="I50" s="39"/>
      <c r="J50" s="39"/>
      <c r="K50" s="39"/>
      <c r="L50" s="37"/>
    </row>
    <row r="51" spans="1:31">
      <c r="B51" s="18"/>
      <c r="L51" s="18"/>
    </row>
    <row r="52" spans="1:31">
      <c r="B52" s="18"/>
      <c r="L52" s="18"/>
    </row>
    <row r="53" spans="1:31">
      <c r="B53" s="18"/>
      <c r="L53" s="18"/>
    </row>
    <row r="54" spans="1:31">
      <c r="B54" s="18"/>
      <c r="L54" s="18"/>
    </row>
    <row r="55" spans="1:31">
      <c r="B55" s="18"/>
      <c r="L55" s="18"/>
    </row>
    <row r="56" spans="1:31">
      <c r="B56" s="18"/>
      <c r="L56" s="18"/>
    </row>
    <row r="57" spans="1:31">
      <c r="B57" s="18"/>
      <c r="L57" s="18"/>
    </row>
    <row r="58" spans="1:31">
      <c r="B58" s="18"/>
      <c r="L58" s="18"/>
    </row>
    <row r="59" spans="1:31">
      <c r="B59" s="18"/>
      <c r="L59" s="18"/>
    </row>
    <row r="60" spans="1:31">
      <c r="B60" s="18"/>
      <c r="L60" s="18"/>
    </row>
    <row r="61" spans="1:31" s="2" customFormat="1" ht="12.75">
      <c r="A61" s="27"/>
      <c r="B61" s="28"/>
      <c r="C61" s="27"/>
      <c r="D61" s="40" t="s">
        <v>46</v>
      </c>
      <c r="E61" s="30"/>
      <c r="F61" s="100" t="s">
        <v>47</v>
      </c>
      <c r="G61" s="40" t="s">
        <v>46</v>
      </c>
      <c r="H61" s="30"/>
      <c r="I61" s="30"/>
      <c r="J61" s="101" t="s">
        <v>47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1:31">
      <c r="B62" s="18"/>
      <c r="L62" s="18"/>
    </row>
    <row r="63" spans="1:31">
      <c r="B63" s="18"/>
      <c r="L63" s="18"/>
    </row>
    <row r="64" spans="1:31">
      <c r="B64" s="18"/>
      <c r="L64" s="18"/>
    </row>
    <row r="65" spans="1:31" s="2" customFormat="1" ht="12.75">
      <c r="A65" s="27"/>
      <c r="B65" s="28"/>
      <c r="C65" s="27"/>
      <c r="D65" s="38" t="s">
        <v>48</v>
      </c>
      <c r="E65" s="41"/>
      <c r="F65" s="41"/>
      <c r="G65" s="38" t="s">
        <v>49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1:31">
      <c r="B66" s="18"/>
      <c r="L66" s="18"/>
    </row>
    <row r="67" spans="1:31">
      <c r="B67" s="18"/>
      <c r="L67" s="18"/>
    </row>
    <row r="68" spans="1:31">
      <c r="B68" s="18"/>
      <c r="L68" s="18"/>
    </row>
    <row r="69" spans="1:31">
      <c r="B69" s="18"/>
      <c r="L69" s="18"/>
    </row>
    <row r="70" spans="1:31">
      <c r="B70" s="18"/>
      <c r="L70" s="18"/>
    </row>
    <row r="71" spans="1:31">
      <c r="B71" s="18"/>
      <c r="L71" s="18"/>
    </row>
    <row r="72" spans="1:31">
      <c r="B72" s="18"/>
      <c r="L72" s="18"/>
    </row>
    <row r="73" spans="1:31">
      <c r="B73" s="18"/>
      <c r="L73" s="18"/>
    </row>
    <row r="74" spans="1:31">
      <c r="B74" s="18"/>
      <c r="L74" s="18"/>
    </row>
    <row r="75" spans="1:31">
      <c r="B75" s="18"/>
      <c r="L75" s="18"/>
    </row>
    <row r="76" spans="1:31" s="2" customFormat="1" ht="12.75">
      <c r="A76" s="27"/>
      <c r="B76" s="28"/>
      <c r="C76" s="27"/>
      <c r="D76" s="40" t="s">
        <v>46</v>
      </c>
      <c r="E76" s="30"/>
      <c r="F76" s="100" t="s">
        <v>47</v>
      </c>
      <c r="G76" s="40" t="s">
        <v>46</v>
      </c>
      <c r="H76" s="30"/>
      <c r="I76" s="30"/>
      <c r="J76" s="101" t="s">
        <v>47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4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47" s="2" customFormat="1" ht="6.95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47" s="2" customFormat="1" ht="24.95" customHeight="1">
      <c r="A82" s="27"/>
      <c r="B82" s="28"/>
      <c r="C82" s="19" t="s">
        <v>81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47" s="2" customFormat="1" ht="6.9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47" s="2" customFormat="1" ht="12" customHeight="1">
      <c r="A84" s="27"/>
      <c r="B84" s="28"/>
      <c r="C84" s="24" t="s">
        <v>12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47" s="2" customFormat="1" ht="24.75" customHeight="1">
      <c r="A85" s="27"/>
      <c r="B85" s="28"/>
      <c r="C85" s="27"/>
      <c r="D85" s="27"/>
      <c r="E85" s="175" t="str">
        <f>E7</f>
        <v>Základná škola Júlie Bilčíkovej, Budkovce 355 - oprava  podlahy telocvične</v>
      </c>
      <c r="F85" s="209"/>
      <c r="G85" s="209"/>
      <c r="H85" s="209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1:47" s="2" customFormat="1" ht="6.95" customHeight="1">
      <c r="A86" s="27"/>
      <c r="B86" s="28"/>
      <c r="C86" s="27"/>
      <c r="D86" s="27"/>
      <c r="E86" s="27"/>
      <c r="F86" s="27"/>
      <c r="G86" s="27"/>
      <c r="H86" s="27"/>
      <c r="I86" s="27"/>
      <c r="J86" s="27"/>
      <c r="K86" s="27"/>
      <c r="L86" s="3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</row>
    <row r="87" spans="1:47" s="2" customFormat="1" ht="12" customHeight="1">
      <c r="A87" s="27"/>
      <c r="B87" s="28"/>
      <c r="C87" s="24" t="s">
        <v>16</v>
      </c>
      <c r="D87" s="27"/>
      <c r="E87" s="27"/>
      <c r="F87" s="22" t="str">
        <f>F10</f>
        <v>Budkovce</v>
      </c>
      <c r="G87" s="27"/>
      <c r="H87" s="27"/>
      <c r="I87" s="24" t="s">
        <v>18</v>
      </c>
      <c r="J87" s="50" t="str">
        <f>IF(J10="","",J10)</f>
        <v>21. 11. 2019</v>
      </c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47" s="2" customFormat="1" ht="6.95" customHeight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47" s="2" customFormat="1" ht="15.2" customHeight="1">
      <c r="A89" s="27"/>
      <c r="B89" s="28"/>
      <c r="C89" s="24" t="s">
        <v>20</v>
      </c>
      <c r="D89" s="27"/>
      <c r="E89" s="27"/>
      <c r="F89" s="22" t="str">
        <f>E13</f>
        <v>Základná škola Júlie Bilčíkovej, Budkovce 355</v>
      </c>
      <c r="G89" s="27"/>
      <c r="H89" s="27"/>
      <c r="I89" s="24" t="s">
        <v>26</v>
      </c>
      <c r="J89" s="25" t="str">
        <f>E19</f>
        <v xml:space="preserve"> </v>
      </c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47" s="2" customFormat="1" ht="15.2" customHeight="1">
      <c r="A90" s="27"/>
      <c r="B90" s="28"/>
      <c r="C90" s="24" t="s">
        <v>24</v>
      </c>
      <c r="D90" s="27"/>
      <c r="E90" s="27"/>
      <c r="F90" s="22" t="str">
        <f>IF(E16="","",E16)</f>
        <v xml:space="preserve"> </v>
      </c>
      <c r="G90" s="27"/>
      <c r="H90" s="27"/>
      <c r="I90" s="24" t="s">
        <v>29</v>
      </c>
      <c r="J90" s="25" t="str">
        <f>E22</f>
        <v xml:space="preserve"> </v>
      </c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47" s="2" customFormat="1" ht="10.35" customHeight="1">
      <c r="A91" s="27"/>
      <c r="B91" s="28"/>
      <c r="C91" s="27"/>
      <c r="D91" s="27"/>
      <c r="E91" s="27"/>
      <c r="F91" s="27"/>
      <c r="G91" s="27"/>
      <c r="H91" s="27"/>
      <c r="I91" s="27"/>
      <c r="J91" s="27"/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47" s="2" customFormat="1" ht="29.25" customHeight="1">
      <c r="A92" s="27"/>
      <c r="B92" s="28"/>
      <c r="C92" s="102" t="s">
        <v>82</v>
      </c>
      <c r="D92" s="94"/>
      <c r="E92" s="94"/>
      <c r="F92" s="94"/>
      <c r="G92" s="94"/>
      <c r="H92" s="94"/>
      <c r="I92" s="94"/>
      <c r="J92" s="103" t="s">
        <v>83</v>
      </c>
      <c r="K92" s="94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47" s="2" customFormat="1" ht="10.35" customHeight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47" s="2" customFormat="1" ht="22.9" customHeight="1">
      <c r="A94" s="27"/>
      <c r="B94" s="28"/>
      <c r="C94" s="104" t="s">
        <v>84</v>
      </c>
      <c r="D94" s="27"/>
      <c r="E94" s="27"/>
      <c r="F94" s="27"/>
      <c r="G94" s="27"/>
      <c r="H94" s="27"/>
      <c r="I94" s="27"/>
      <c r="J94" s="66">
        <f>J120</f>
        <v>8382.2480000000014</v>
      </c>
      <c r="K94" s="27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U94" s="15" t="s">
        <v>85</v>
      </c>
    </row>
    <row r="95" spans="1:47" s="9" customFormat="1" ht="24.95" customHeight="1">
      <c r="B95" s="105"/>
      <c r="D95" s="106" t="s">
        <v>86</v>
      </c>
      <c r="E95" s="107"/>
      <c r="F95" s="107"/>
      <c r="G95" s="107"/>
      <c r="H95" s="107"/>
      <c r="I95" s="107"/>
      <c r="J95" s="108">
        <f>J121</f>
        <v>8382.2480000000014</v>
      </c>
      <c r="L95" s="105"/>
    </row>
    <row r="96" spans="1:47" s="10" customFormat="1" ht="19.899999999999999" customHeight="1">
      <c r="B96" s="109"/>
      <c r="D96" s="110" t="s">
        <v>87</v>
      </c>
      <c r="E96" s="111"/>
      <c r="F96" s="111"/>
      <c r="G96" s="111"/>
      <c r="H96" s="111"/>
      <c r="I96" s="111"/>
      <c r="J96" s="112">
        <f>J122</f>
        <v>5181.4860000000008</v>
      </c>
      <c r="L96" s="109"/>
    </row>
    <row r="97" spans="1:31" s="10" customFormat="1" ht="19.899999999999999" customHeight="1">
      <c r="B97" s="109"/>
      <c r="D97" s="110" t="s">
        <v>88</v>
      </c>
      <c r="E97" s="111"/>
      <c r="F97" s="111"/>
      <c r="G97" s="111"/>
      <c r="H97" s="111"/>
      <c r="I97" s="111"/>
      <c r="J97" s="112">
        <f>J131</f>
        <v>1337.13</v>
      </c>
      <c r="L97" s="109"/>
    </row>
    <row r="98" spans="1:31" s="10" customFormat="1" ht="19.899999999999999" customHeight="1">
      <c r="B98" s="109"/>
      <c r="D98" s="110" t="s">
        <v>89</v>
      </c>
      <c r="E98" s="111"/>
      <c r="F98" s="111"/>
      <c r="G98" s="111"/>
      <c r="H98" s="111"/>
      <c r="I98" s="111"/>
      <c r="J98" s="112">
        <f>J135</f>
        <v>1863.6320000000001</v>
      </c>
      <c r="L98" s="109"/>
    </row>
    <row r="99" spans="1:31" s="2" customFormat="1" ht="21.75" customHeight="1">
      <c r="A99" s="27"/>
      <c r="B99" s="28"/>
      <c r="C99" s="27"/>
      <c r="D99" s="27"/>
      <c r="E99" s="27"/>
      <c r="F99" s="27"/>
      <c r="G99" s="27"/>
      <c r="H99" s="27"/>
      <c r="I99" s="27"/>
      <c r="J99" s="27"/>
      <c r="K99" s="27"/>
      <c r="L99" s="3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</row>
    <row r="100" spans="1:31" s="2" customFormat="1" ht="6.95" customHeight="1">
      <c r="A100" s="27"/>
      <c r="B100" s="28"/>
      <c r="C100" s="27"/>
      <c r="D100" s="27"/>
      <c r="E100" s="27"/>
      <c r="F100" s="27"/>
      <c r="G100" s="27"/>
      <c r="H100" s="27"/>
      <c r="I100" s="27"/>
      <c r="J100" s="27"/>
      <c r="K100" s="27"/>
      <c r="L100" s="3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</row>
    <row r="101" spans="1:31" s="2" customFormat="1" ht="29.25" customHeight="1">
      <c r="A101" s="27"/>
      <c r="B101" s="28"/>
      <c r="C101" s="104" t="s">
        <v>90</v>
      </c>
      <c r="D101" s="27"/>
      <c r="E101" s="27"/>
      <c r="F101" s="27"/>
      <c r="G101" s="27"/>
      <c r="H101" s="27"/>
      <c r="I101" s="27"/>
      <c r="J101" s="113">
        <v>0</v>
      </c>
      <c r="K101" s="27"/>
      <c r="L101" s="37"/>
      <c r="N101" s="114" t="s">
        <v>35</v>
      </c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</row>
    <row r="102" spans="1:31" s="2" customFormat="1" ht="18" customHeight="1">
      <c r="A102" s="27"/>
      <c r="B102" s="28"/>
      <c r="C102" s="27"/>
      <c r="D102" s="27"/>
      <c r="E102" s="27"/>
      <c r="F102" s="27"/>
      <c r="G102" s="27"/>
      <c r="H102" s="27"/>
      <c r="I102" s="27"/>
      <c r="J102" s="27"/>
      <c r="K102" s="27"/>
      <c r="L102" s="3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</row>
    <row r="103" spans="1:31" s="2" customFormat="1" ht="29.25" customHeight="1">
      <c r="A103" s="27"/>
      <c r="B103" s="28"/>
      <c r="C103" s="115" t="s">
        <v>91</v>
      </c>
      <c r="D103" s="94"/>
      <c r="E103" s="94"/>
      <c r="F103" s="94"/>
      <c r="G103" s="94"/>
      <c r="H103" s="94"/>
      <c r="I103" s="94"/>
      <c r="J103" s="116">
        <f>ROUND(J94+J101,2)</f>
        <v>8382.25</v>
      </c>
      <c r="K103" s="94"/>
      <c r="L103" s="3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</row>
    <row r="104" spans="1:31" s="2" customFormat="1" ht="6.95" customHeight="1">
      <c r="A104" s="27"/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3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</row>
    <row r="108" spans="1:31" s="2" customFormat="1" ht="6.95" customHeight="1">
      <c r="A108" s="27"/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3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s="2" customFormat="1" ht="24.95" customHeight="1">
      <c r="A109" s="27"/>
      <c r="B109" s="28"/>
      <c r="C109" s="19" t="s">
        <v>92</v>
      </c>
      <c r="D109" s="27"/>
      <c r="E109" s="27"/>
      <c r="F109" s="27"/>
      <c r="G109" s="27"/>
      <c r="H109" s="27"/>
      <c r="I109" s="27"/>
      <c r="J109" s="27"/>
      <c r="K109" s="27"/>
      <c r="L109" s="3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2" customFormat="1" ht="6.95" customHeight="1">
      <c r="A110" s="27"/>
      <c r="B110" s="28"/>
      <c r="C110" s="27"/>
      <c r="D110" s="27"/>
      <c r="E110" s="27"/>
      <c r="F110" s="27"/>
      <c r="G110" s="27"/>
      <c r="H110" s="27"/>
      <c r="I110" s="27"/>
      <c r="J110" s="27"/>
      <c r="K110" s="27"/>
      <c r="L110" s="3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2" customFormat="1" ht="12" customHeight="1">
      <c r="A111" s="27"/>
      <c r="B111" s="28"/>
      <c r="C111" s="24" t="s">
        <v>12</v>
      </c>
      <c r="D111" s="27"/>
      <c r="E111" s="27"/>
      <c r="F111" s="27"/>
      <c r="G111" s="27"/>
      <c r="H111" s="27"/>
      <c r="I111" s="27"/>
      <c r="J111" s="27"/>
      <c r="K111" s="27"/>
      <c r="L111" s="3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2" customFormat="1" ht="24.75" customHeight="1">
      <c r="A112" s="27"/>
      <c r="B112" s="28"/>
      <c r="C112" s="27"/>
      <c r="D112" s="27"/>
      <c r="E112" s="175" t="str">
        <f>E7</f>
        <v>Základná škola Júlie Bilčíkovej, Budkovce 355 - oprava  podlahy telocvične</v>
      </c>
      <c r="F112" s="209"/>
      <c r="G112" s="209"/>
      <c r="H112" s="209"/>
      <c r="I112" s="27"/>
      <c r="J112" s="27"/>
      <c r="K112" s="27"/>
      <c r="L112" s="3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65" s="2" customFormat="1" ht="6.95" customHeight="1">
      <c r="A113" s="27"/>
      <c r="B113" s="28"/>
      <c r="C113" s="27"/>
      <c r="D113" s="27"/>
      <c r="E113" s="27"/>
      <c r="F113" s="27"/>
      <c r="G113" s="27"/>
      <c r="H113" s="27"/>
      <c r="I113" s="27"/>
      <c r="J113" s="27"/>
      <c r="K113" s="27"/>
      <c r="L113" s="3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65" s="2" customFormat="1" ht="12" customHeight="1">
      <c r="A114" s="27"/>
      <c r="B114" s="28"/>
      <c r="C114" s="24" t="s">
        <v>16</v>
      </c>
      <c r="D114" s="27"/>
      <c r="E114" s="27"/>
      <c r="F114" s="22" t="str">
        <f>F10</f>
        <v>Budkovce</v>
      </c>
      <c r="G114" s="27"/>
      <c r="H114" s="27"/>
      <c r="I114" s="24" t="s">
        <v>18</v>
      </c>
      <c r="J114" s="50" t="str">
        <f>IF(J10="","",J10)</f>
        <v>21. 11. 2019</v>
      </c>
      <c r="K114" s="27"/>
      <c r="L114" s="3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65" s="2" customFormat="1" ht="6.95" customHeight="1">
      <c r="A115" s="27"/>
      <c r="B115" s="28"/>
      <c r="C115" s="27"/>
      <c r="D115" s="27"/>
      <c r="E115" s="27"/>
      <c r="F115" s="27"/>
      <c r="G115" s="27"/>
      <c r="H115" s="27"/>
      <c r="I115" s="27"/>
      <c r="J115" s="27"/>
      <c r="K115" s="27"/>
      <c r="L115" s="3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65" s="2" customFormat="1" ht="15.2" customHeight="1">
      <c r="A116" s="27"/>
      <c r="B116" s="28"/>
      <c r="C116" s="24" t="s">
        <v>20</v>
      </c>
      <c r="D116" s="27"/>
      <c r="E116" s="27"/>
      <c r="F116" s="22" t="str">
        <f>E13</f>
        <v>Základná škola Júlie Bilčíkovej, Budkovce 355</v>
      </c>
      <c r="G116" s="27"/>
      <c r="H116" s="27"/>
      <c r="I116" s="24" t="s">
        <v>26</v>
      </c>
      <c r="J116" s="25" t="str">
        <f>E19</f>
        <v xml:space="preserve"> </v>
      </c>
      <c r="K116" s="27"/>
      <c r="L116" s="3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65" s="2" customFormat="1" ht="15.2" customHeight="1">
      <c r="A117" s="27"/>
      <c r="B117" s="28"/>
      <c r="C117" s="24" t="s">
        <v>24</v>
      </c>
      <c r="D117" s="27"/>
      <c r="E117" s="27"/>
      <c r="F117" s="22" t="str">
        <f>IF(E16="","",E16)</f>
        <v xml:space="preserve"> </v>
      </c>
      <c r="G117" s="27"/>
      <c r="H117" s="27"/>
      <c r="I117" s="24" t="s">
        <v>29</v>
      </c>
      <c r="J117" s="25" t="str">
        <f>E22</f>
        <v xml:space="preserve"> </v>
      </c>
      <c r="K117" s="27"/>
      <c r="L117" s="3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65" s="2" customFormat="1" ht="10.35" customHeight="1">
      <c r="A118" s="27"/>
      <c r="B118" s="28"/>
      <c r="C118" s="27"/>
      <c r="D118" s="27"/>
      <c r="E118" s="27"/>
      <c r="F118" s="27"/>
      <c r="G118" s="27"/>
      <c r="H118" s="27"/>
      <c r="I118" s="27"/>
      <c r="J118" s="27"/>
      <c r="K118" s="27"/>
      <c r="L118" s="3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65" s="11" customFormat="1" ht="29.25" customHeight="1">
      <c r="A119" s="117"/>
      <c r="B119" s="118"/>
      <c r="C119" s="119" t="s">
        <v>93</v>
      </c>
      <c r="D119" s="120" t="s">
        <v>56</v>
      </c>
      <c r="E119" s="120" t="s">
        <v>52</v>
      </c>
      <c r="F119" s="120" t="s">
        <v>53</v>
      </c>
      <c r="G119" s="120" t="s">
        <v>94</v>
      </c>
      <c r="H119" s="120" t="s">
        <v>95</v>
      </c>
      <c r="I119" s="120" t="s">
        <v>96</v>
      </c>
      <c r="J119" s="121" t="s">
        <v>83</v>
      </c>
      <c r="K119" s="122" t="s">
        <v>97</v>
      </c>
      <c r="L119" s="123"/>
      <c r="M119" s="57" t="s">
        <v>1</v>
      </c>
      <c r="N119" s="58" t="s">
        <v>35</v>
      </c>
      <c r="O119" s="58" t="s">
        <v>98</v>
      </c>
      <c r="P119" s="58" t="s">
        <v>99</v>
      </c>
      <c r="Q119" s="58" t="s">
        <v>100</v>
      </c>
      <c r="R119" s="58" t="s">
        <v>101</v>
      </c>
      <c r="S119" s="58" t="s">
        <v>102</v>
      </c>
      <c r="T119" s="59" t="s">
        <v>103</v>
      </c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</row>
    <row r="120" spans="1:65" s="2" customFormat="1" ht="22.9" customHeight="1">
      <c r="A120" s="27"/>
      <c r="B120" s="28"/>
      <c r="C120" s="64" t="s">
        <v>79</v>
      </c>
      <c r="D120" s="27"/>
      <c r="E120" s="27"/>
      <c r="F120" s="27"/>
      <c r="G120" s="27"/>
      <c r="H120" s="27"/>
      <c r="I120" s="27"/>
      <c r="J120" s="124">
        <f>BK120</f>
        <v>8382.2480000000014</v>
      </c>
      <c r="K120" s="27"/>
      <c r="L120" s="28"/>
      <c r="M120" s="60"/>
      <c r="N120" s="51"/>
      <c r="O120" s="61"/>
      <c r="P120" s="125">
        <f>P121</f>
        <v>405.40251999999998</v>
      </c>
      <c r="Q120" s="61"/>
      <c r="R120" s="125">
        <f>R121</f>
        <v>0.32111000000000001</v>
      </c>
      <c r="S120" s="61"/>
      <c r="T120" s="126">
        <f>T121</f>
        <v>0</v>
      </c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T120" s="15" t="s">
        <v>70</v>
      </c>
      <c r="AU120" s="15" t="s">
        <v>85</v>
      </c>
      <c r="BK120" s="127">
        <f>BK121</f>
        <v>8382.2480000000014</v>
      </c>
    </row>
    <row r="121" spans="1:65" s="12" customFormat="1" ht="25.9" customHeight="1">
      <c r="B121" s="128"/>
      <c r="D121" s="129" t="s">
        <v>70</v>
      </c>
      <c r="E121" s="130" t="s">
        <v>104</v>
      </c>
      <c r="F121" s="130" t="s">
        <v>105</v>
      </c>
      <c r="J121" s="131">
        <f>BK121</f>
        <v>8382.2480000000014</v>
      </c>
      <c r="L121" s="128"/>
      <c r="M121" s="132"/>
      <c r="N121" s="133"/>
      <c r="O121" s="133"/>
      <c r="P121" s="134">
        <f>P122+P131+P135</f>
        <v>405.40251999999998</v>
      </c>
      <c r="Q121" s="133"/>
      <c r="R121" s="134">
        <f>R122+R131+R135</f>
        <v>0.32111000000000001</v>
      </c>
      <c r="S121" s="133"/>
      <c r="T121" s="135">
        <f>T122+T131+T135</f>
        <v>0</v>
      </c>
      <c r="AR121" s="129" t="s">
        <v>106</v>
      </c>
      <c r="AT121" s="136" t="s">
        <v>70</v>
      </c>
      <c r="AU121" s="136" t="s">
        <v>71</v>
      </c>
      <c r="AY121" s="129" t="s">
        <v>107</v>
      </c>
      <c r="BK121" s="137">
        <f>BK122+BK131+BK135</f>
        <v>8382.2480000000014</v>
      </c>
    </row>
    <row r="122" spans="1:65" s="12" customFormat="1" ht="22.9" customHeight="1">
      <c r="B122" s="128"/>
      <c r="D122" s="129" t="s">
        <v>70</v>
      </c>
      <c r="E122" s="138" t="s">
        <v>108</v>
      </c>
      <c r="F122" s="138" t="s">
        <v>109</v>
      </c>
      <c r="J122" s="139">
        <f>BK122</f>
        <v>5181.4860000000008</v>
      </c>
      <c r="L122" s="128"/>
      <c r="M122" s="132"/>
      <c r="N122" s="133"/>
      <c r="O122" s="133"/>
      <c r="P122" s="134">
        <f>SUM(P123:P130)</f>
        <v>224.42949999999999</v>
      </c>
      <c r="Q122" s="133"/>
      <c r="R122" s="134">
        <f>SUM(R123:R130)</f>
        <v>0.20423000000000002</v>
      </c>
      <c r="S122" s="133"/>
      <c r="T122" s="135">
        <f>SUM(T123:T130)</f>
        <v>0</v>
      </c>
      <c r="AR122" s="129" t="s">
        <v>106</v>
      </c>
      <c r="AT122" s="136" t="s">
        <v>70</v>
      </c>
      <c r="AU122" s="136" t="s">
        <v>76</v>
      </c>
      <c r="AY122" s="129" t="s">
        <v>107</v>
      </c>
      <c r="BK122" s="137">
        <f>SUM(BK123:BK130)</f>
        <v>5181.4860000000008</v>
      </c>
    </row>
    <row r="123" spans="1:65" s="2" customFormat="1" ht="24" customHeight="1">
      <c r="A123" s="27"/>
      <c r="B123" s="140"/>
      <c r="C123" s="141" t="s">
        <v>76</v>
      </c>
      <c r="D123" s="141" t="s">
        <v>110</v>
      </c>
      <c r="E123" s="142" t="s">
        <v>111</v>
      </c>
      <c r="F123" s="143" t="s">
        <v>112</v>
      </c>
      <c r="G123" s="144" t="s">
        <v>113</v>
      </c>
      <c r="H123" s="145">
        <v>70</v>
      </c>
      <c r="I123" s="145">
        <v>2.5489999999999999</v>
      </c>
      <c r="J123" s="145">
        <f>ROUND(I123*H123,3)</f>
        <v>178.43</v>
      </c>
      <c r="K123" s="146"/>
      <c r="L123" s="28"/>
      <c r="M123" s="147" t="s">
        <v>1</v>
      </c>
      <c r="N123" s="148" t="s">
        <v>37</v>
      </c>
      <c r="O123" s="149">
        <v>0.17011000000000001</v>
      </c>
      <c r="P123" s="149">
        <f>O123*H123</f>
        <v>11.9077</v>
      </c>
      <c r="Q123" s="149">
        <v>1.0000000000000001E-5</v>
      </c>
      <c r="R123" s="149">
        <f>Q123*H123</f>
        <v>7.000000000000001E-4</v>
      </c>
      <c r="S123" s="149">
        <v>0</v>
      </c>
      <c r="T123" s="150">
        <f>S123*H123</f>
        <v>0</v>
      </c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R123" s="151" t="s">
        <v>114</v>
      </c>
      <c r="AT123" s="151" t="s">
        <v>110</v>
      </c>
      <c r="AU123" s="151" t="s">
        <v>106</v>
      </c>
      <c r="AY123" s="15" t="s">
        <v>107</v>
      </c>
      <c r="BE123" s="152">
        <f>IF(N123="základná",J123,0)</f>
        <v>0</v>
      </c>
      <c r="BF123" s="152">
        <f>IF(N123="znížená",J123,0)</f>
        <v>178.43</v>
      </c>
      <c r="BG123" s="152">
        <f>IF(N123="zákl. prenesená",J123,0)</f>
        <v>0</v>
      </c>
      <c r="BH123" s="152">
        <f>IF(N123="zníž. prenesená",J123,0)</f>
        <v>0</v>
      </c>
      <c r="BI123" s="152">
        <f>IF(N123="nulová",J123,0)</f>
        <v>0</v>
      </c>
      <c r="BJ123" s="15" t="s">
        <v>106</v>
      </c>
      <c r="BK123" s="153">
        <f>ROUND(I123*H123,3)</f>
        <v>178.43</v>
      </c>
      <c r="BL123" s="15" t="s">
        <v>114</v>
      </c>
      <c r="BM123" s="151" t="s">
        <v>115</v>
      </c>
    </row>
    <row r="124" spans="1:65" s="2" customFormat="1" ht="36" customHeight="1">
      <c r="A124" s="27"/>
      <c r="B124" s="140"/>
      <c r="C124" s="154" t="s">
        <v>106</v>
      </c>
      <c r="D124" s="154" t="s">
        <v>116</v>
      </c>
      <c r="E124" s="155" t="s">
        <v>117</v>
      </c>
      <c r="F124" s="156" t="s">
        <v>118</v>
      </c>
      <c r="G124" s="157" t="s">
        <v>113</v>
      </c>
      <c r="H124" s="158">
        <v>70.7</v>
      </c>
      <c r="I124" s="158">
        <v>2.4590000000000001</v>
      </c>
      <c r="J124" s="158">
        <f>ROUND(I124*H124,3)</f>
        <v>173.851</v>
      </c>
      <c r="K124" s="159"/>
      <c r="L124" s="160"/>
      <c r="M124" s="161" t="s">
        <v>1</v>
      </c>
      <c r="N124" s="162" t="s">
        <v>37</v>
      </c>
      <c r="O124" s="149">
        <v>0</v>
      </c>
      <c r="P124" s="149">
        <f>O124*H124</f>
        <v>0</v>
      </c>
      <c r="Q124" s="149">
        <v>5.0000000000000001E-4</v>
      </c>
      <c r="R124" s="149">
        <f>Q124*H124</f>
        <v>3.5349999999999999E-2</v>
      </c>
      <c r="S124" s="149">
        <v>0</v>
      </c>
      <c r="T124" s="150">
        <f>S124*H124</f>
        <v>0</v>
      </c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R124" s="151" t="s">
        <v>119</v>
      </c>
      <c r="AT124" s="151" t="s">
        <v>116</v>
      </c>
      <c r="AU124" s="151" t="s">
        <v>106</v>
      </c>
      <c r="AY124" s="15" t="s">
        <v>107</v>
      </c>
      <c r="BE124" s="152">
        <f>IF(N124="základná",J124,0)</f>
        <v>0</v>
      </c>
      <c r="BF124" s="152">
        <f>IF(N124="znížená",J124,0)</f>
        <v>173.851</v>
      </c>
      <c r="BG124" s="152">
        <f>IF(N124="zákl. prenesená",J124,0)</f>
        <v>0</v>
      </c>
      <c r="BH124" s="152">
        <f>IF(N124="zníž. prenesená",J124,0)</f>
        <v>0</v>
      </c>
      <c r="BI124" s="152">
        <f>IF(N124="nulová",J124,0)</f>
        <v>0</v>
      </c>
      <c r="BJ124" s="15" t="s">
        <v>106</v>
      </c>
      <c r="BK124" s="153">
        <f>ROUND(I124*H124,3)</f>
        <v>173.851</v>
      </c>
      <c r="BL124" s="15" t="s">
        <v>114</v>
      </c>
      <c r="BM124" s="151" t="s">
        <v>120</v>
      </c>
    </row>
    <row r="125" spans="1:65" s="13" customFormat="1">
      <c r="B125" s="163"/>
      <c r="D125" s="164" t="s">
        <v>121</v>
      </c>
      <c r="F125" s="165" t="s">
        <v>122</v>
      </c>
      <c r="H125" s="166">
        <v>70.7</v>
      </c>
      <c r="L125" s="163"/>
      <c r="M125" s="167"/>
      <c r="N125" s="168"/>
      <c r="O125" s="168"/>
      <c r="P125" s="168"/>
      <c r="Q125" s="168"/>
      <c r="R125" s="168"/>
      <c r="S125" s="168"/>
      <c r="T125" s="169"/>
      <c r="AT125" s="170" t="s">
        <v>121</v>
      </c>
      <c r="AU125" s="170" t="s">
        <v>106</v>
      </c>
      <c r="AV125" s="13" t="s">
        <v>106</v>
      </c>
      <c r="AW125" s="13" t="s">
        <v>3</v>
      </c>
      <c r="AX125" s="13" t="s">
        <v>76</v>
      </c>
      <c r="AY125" s="170" t="s">
        <v>107</v>
      </c>
    </row>
    <row r="126" spans="1:65" s="2" customFormat="1" ht="24" customHeight="1">
      <c r="A126" s="27"/>
      <c r="B126" s="140"/>
      <c r="C126" s="141" t="s">
        <v>123</v>
      </c>
      <c r="D126" s="141" t="s">
        <v>110</v>
      </c>
      <c r="E126" s="142" t="s">
        <v>124</v>
      </c>
      <c r="F126" s="143" t="s">
        <v>125</v>
      </c>
      <c r="G126" s="144" t="s">
        <v>126</v>
      </c>
      <c r="H126" s="145">
        <v>538</v>
      </c>
      <c r="I126" s="145">
        <v>1.405</v>
      </c>
      <c r="J126" s="145">
        <f>ROUND(I126*H126,3)</f>
        <v>755.89</v>
      </c>
      <c r="K126" s="146"/>
      <c r="L126" s="28"/>
      <c r="M126" s="147" t="s">
        <v>1</v>
      </c>
      <c r="N126" s="148" t="s">
        <v>37</v>
      </c>
      <c r="O126" s="149">
        <v>6.6000000000000003E-2</v>
      </c>
      <c r="P126" s="149">
        <f>O126*H126</f>
        <v>35.508000000000003</v>
      </c>
      <c r="Q126" s="149">
        <v>4.0000000000000003E-5</v>
      </c>
      <c r="R126" s="149">
        <f>Q126*H126</f>
        <v>2.1520000000000001E-2</v>
      </c>
      <c r="S126" s="149">
        <v>0</v>
      </c>
      <c r="T126" s="150">
        <f>S126*H126</f>
        <v>0</v>
      </c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R126" s="151" t="s">
        <v>114</v>
      </c>
      <c r="AT126" s="151" t="s">
        <v>110</v>
      </c>
      <c r="AU126" s="151" t="s">
        <v>106</v>
      </c>
      <c r="AY126" s="15" t="s">
        <v>107</v>
      </c>
      <c r="BE126" s="152">
        <f>IF(N126="základná",J126,0)</f>
        <v>0</v>
      </c>
      <c r="BF126" s="152">
        <f>IF(N126="znížená",J126,0)</f>
        <v>755.89</v>
      </c>
      <c r="BG126" s="152">
        <f>IF(N126="zákl. prenesená",J126,0)</f>
        <v>0</v>
      </c>
      <c r="BH126" s="152">
        <f>IF(N126="zníž. prenesená",J126,0)</f>
        <v>0</v>
      </c>
      <c r="BI126" s="152">
        <f>IF(N126="nulová",J126,0)</f>
        <v>0</v>
      </c>
      <c r="BJ126" s="15" t="s">
        <v>106</v>
      </c>
      <c r="BK126" s="153">
        <f>ROUND(I126*H126,3)</f>
        <v>755.89</v>
      </c>
      <c r="BL126" s="15" t="s">
        <v>114</v>
      </c>
      <c r="BM126" s="151" t="s">
        <v>127</v>
      </c>
    </row>
    <row r="127" spans="1:65" s="2" customFormat="1" ht="24" customHeight="1">
      <c r="A127" s="27"/>
      <c r="B127" s="140"/>
      <c r="C127" s="141" t="s">
        <v>128</v>
      </c>
      <c r="D127" s="141" t="s">
        <v>110</v>
      </c>
      <c r="E127" s="142" t="s">
        <v>129</v>
      </c>
      <c r="F127" s="143" t="s">
        <v>130</v>
      </c>
      <c r="G127" s="144" t="s">
        <v>126</v>
      </c>
      <c r="H127" s="145">
        <v>269</v>
      </c>
      <c r="I127" s="145">
        <v>8.7729999999999997</v>
      </c>
      <c r="J127" s="145">
        <f>ROUND(I127*H127,3)</f>
        <v>2359.9369999999999</v>
      </c>
      <c r="K127" s="146"/>
      <c r="L127" s="28"/>
      <c r="M127" s="147" t="s">
        <v>1</v>
      </c>
      <c r="N127" s="148" t="s">
        <v>37</v>
      </c>
      <c r="O127" s="149">
        <v>0.307</v>
      </c>
      <c r="P127" s="149">
        <f>O127*H127</f>
        <v>82.582999999999998</v>
      </c>
      <c r="Q127" s="149">
        <v>3.6000000000000002E-4</v>
      </c>
      <c r="R127" s="149">
        <f>Q127*H127</f>
        <v>9.6840000000000009E-2</v>
      </c>
      <c r="S127" s="149">
        <v>0</v>
      </c>
      <c r="T127" s="150">
        <f>S127*H127</f>
        <v>0</v>
      </c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R127" s="151" t="s">
        <v>114</v>
      </c>
      <c r="AT127" s="151" t="s">
        <v>110</v>
      </c>
      <c r="AU127" s="151" t="s">
        <v>106</v>
      </c>
      <c r="AY127" s="15" t="s">
        <v>107</v>
      </c>
      <c r="BE127" s="152">
        <f>IF(N127="základná",J127,0)</f>
        <v>0</v>
      </c>
      <c r="BF127" s="152">
        <f>IF(N127="znížená",J127,0)</f>
        <v>2359.9369999999999</v>
      </c>
      <c r="BG127" s="152">
        <f>IF(N127="zákl. prenesená",J127,0)</f>
        <v>0</v>
      </c>
      <c r="BH127" s="152">
        <f>IF(N127="zníž. prenesená",J127,0)</f>
        <v>0</v>
      </c>
      <c r="BI127" s="152">
        <f>IF(N127="nulová",J127,0)</f>
        <v>0</v>
      </c>
      <c r="BJ127" s="15" t="s">
        <v>106</v>
      </c>
      <c r="BK127" s="153">
        <f>ROUND(I127*H127,3)</f>
        <v>2359.9369999999999</v>
      </c>
      <c r="BL127" s="15" t="s">
        <v>114</v>
      </c>
      <c r="BM127" s="151" t="s">
        <v>131</v>
      </c>
    </row>
    <row r="128" spans="1:65" s="2" customFormat="1" ht="24" customHeight="1">
      <c r="A128" s="27"/>
      <c r="B128" s="140"/>
      <c r="C128" s="141" t="s">
        <v>132</v>
      </c>
      <c r="D128" s="141" t="s">
        <v>110</v>
      </c>
      <c r="E128" s="142" t="s">
        <v>133</v>
      </c>
      <c r="F128" s="143" t="s">
        <v>134</v>
      </c>
      <c r="G128" s="144" t="s">
        <v>126</v>
      </c>
      <c r="H128" s="145">
        <v>269</v>
      </c>
      <c r="I128" s="145">
        <v>5.6719999999999997</v>
      </c>
      <c r="J128" s="145">
        <f>ROUND(I128*H128,3)</f>
        <v>1525.768</v>
      </c>
      <c r="K128" s="146"/>
      <c r="L128" s="28"/>
      <c r="M128" s="147" t="s">
        <v>1</v>
      </c>
      <c r="N128" s="148" t="s">
        <v>37</v>
      </c>
      <c r="O128" s="149">
        <v>0.312</v>
      </c>
      <c r="P128" s="149">
        <f>O128*H128</f>
        <v>83.927999999999997</v>
      </c>
      <c r="Q128" s="149">
        <v>1.8000000000000001E-4</v>
      </c>
      <c r="R128" s="149">
        <f>Q128*H128</f>
        <v>4.8420000000000005E-2</v>
      </c>
      <c r="S128" s="149">
        <v>0</v>
      </c>
      <c r="T128" s="150">
        <f>S128*H128</f>
        <v>0</v>
      </c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R128" s="151" t="s">
        <v>114</v>
      </c>
      <c r="AT128" s="151" t="s">
        <v>110</v>
      </c>
      <c r="AU128" s="151" t="s">
        <v>106</v>
      </c>
      <c r="AY128" s="15" t="s">
        <v>107</v>
      </c>
      <c r="BE128" s="152">
        <f>IF(N128="základná",J128,0)</f>
        <v>0</v>
      </c>
      <c r="BF128" s="152">
        <f>IF(N128="znížená",J128,0)</f>
        <v>1525.768</v>
      </c>
      <c r="BG128" s="152">
        <f>IF(N128="zákl. prenesená",J128,0)</f>
        <v>0</v>
      </c>
      <c r="BH128" s="152">
        <f>IF(N128="zníž. prenesená",J128,0)</f>
        <v>0</v>
      </c>
      <c r="BI128" s="152">
        <f>IF(N128="nulová",J128,0)</f>
        <v>0</v>
      </c>
      <c r="BJ128" s="15" t="s">
        <v>106</v>
      </c>
      <c r="BK128" s="153">
        <f>ROUND(I128*H128,3)</f>
        <v>1525.768</v>
      </c>
      <c r="BL128" s="15" t="s">
        <v>114</v>
      </c>
      <c r="BM128" s="151" t="s">
        <v>135</v>
      </c>
    </row>
    <row r="129" spans="1:65" s="2" customFormat="1" ht="16.5" customHeight="1">
      <c r="A129" s="27"/>
      <c r="B129" s="140"/>
      <c r="C129" s="141" t="s">
        <v>136</v>
      </c>
      <c r="D129" s="141" t="s">
        <v>110</v>
      </c>
      <c r="E129" s="142" t="s">
        <v>137</v>
      </c>
      <c r="F129" s="143" t="s">
        <v>138</v>
      </c>
      <c r="G129" s="144" t="s">
        <v>113</v>
      </c>
      <c r="H129" s="145">
        <v>70</v>
      </c>
      <c r="I129" s="145">
        <v>1.911</v>
      </c>
      <c r="J129" s="145">
        <f>ROUND(I129*H129,3)</f>
        <v>133.77000000000001</v>
      </c>
      <c r="K129" s="146"/>
      <c r="L129" s="28"/>
      <c r="M129" s="147" t="s">
        <v>1</v>
      </c>
      <c r="N129" s="148" t="s">
        <v>37</v>
      </c>
      <c r="O129" s="149">
        <v>0.15004000000000001</v>
      </c>
      <c r="P129" s="149">
        <f>O129*H129</f>
        <v>10.502800000000001</v>
      </c>
      <c r="Q129" s="149">
        <v>2.0000000000000002E-5</v>
      </c>
      <c r="R129" s="149">
        <f>Q129*H129</f>
        <v>1.4000000000000002E-3</v>
      </c>
      <c r="S129" s="149">
        <v>0</v>
      </c>
      <c r="T129" s="150">
        <f>S129*H129</f>
        <v>0</v>
      </c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R129" s="151" t="s">
        <v>114</v>
      </c>
      <c r="AT129" s="151" t="s">
        <v>110</v>
      </c>
      <c r="AU129" s="151" t="s">
        <v>106</v>
      </c>
      <c r="AY129" s="15" t="s">
        <v>107</v>
      </c>
      <c r="BE129" s="152">
        <f>IF(N129="základná",J129,0)</f>
        <v>0</v>
      </c>
      <c r="BF129" s="152">
        <f>IF(N129="znížená",J129,0)</f>
        <v>133.77000000000001</v>
      </c>
      <c r="BG129" s="152">
        <f>IF(N129="zákl. prenesená",J129,0)</f>
        <v>0</v>
      </c>
      <c r="BH129" s="152">
        <f>IF(N129="zníž. prenesená",J129,0)</f>
        <v>0</v>
      </c>
      <c r="BI129" s="152">
        <f>IF(N129="nulová",J129,0)</f>
        <v>0</v>
      </c>
      <c r="BJ129" s="15" t="s">
        <v>106</v>
      </c>
      <c r="BK129" s="153">
        <f>ROUND(I129*H129,3)</f>
        <v>133.77000000000001</v>
      </c>
      <c r="BL129" s="15" t="s">
        <v>114</v>
      </c>
      <c r="BM129" s="151" t="s">
        <v>139</v>
      </c>
    </row>
    <row r="130" spans="1:65" s="2" customFormat="1" ht="24" customHeight="1">
      <c r="A130" s="27"/>
      <c r="B130" s="140"/>
      <c r="C130" s="141" t="s">
        <v>140</v>
      </c>
      <c r="D130" s="141" t="s">
        <v>110</v>
      </c>
      <c r="E130" s="142" t="s">
        <v>141</v>
      </c>
      <c r="F130" s="143" t="s">
        <v>142</v>
      </c>
      <c r="G130" s="144" t="s">
        <v>143</v>
      </c>
      <c r="H130" s="145">
        <v>51.276000000000003</v>
      </c>
      <c r="I130" s="145">
        <v>1.05</v>
      </c>
      <c r="J130" s="145">
        <f>ROUND(I130*H130,3)</f>
        <v>53.84</v>
      </c>
      <c r="K130" s="146"/>
      <c r="L130" s="28"/>
      <c r="M130" s="147" t="s">
        <v>1</v>
      </c>
      <c r="N130" s="148" t="s">
        <v>37</v>
      </c>
      <c r="O130" s="149">
        <v>0</v>
      </c>
      <c r="P130" s="149">
        <f>O130*H130</f>
        <v>0</v>
      </c>
      <c r="Q130" s="149">
        <v>0</v>
      </c>
      <c r="R130" s="149">
        <f>Q130*H130</f>
        <v>0</v>
      </c>
      <c r="S130" s="149">
        <v>0</v>
      </c>
      <c r="T130" s="150">
        <f>S130*H130</f>
        <v>0</v>
      </c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R130" s="151" t="s">
        <v>114</v>
      </c>
      <c r="AT130" s="151" t="s">
        <v>110</v>
      </c>
      <c r="AU130" s="151" t="s">
        <v>106</v>
      </c>
      <c r="AY130" s="15" t="s">
        <v>107</v>
      </c>
      <c r="BE130" s="152">
        <f>IF(N130="základná",J130,0)</f>
        <v>0</v>
      </c>
      <c r="BF130" s="152">
        <f>IF(N130="znížená",J130,0)</f>
        <v>53.84</v>
      </c>
      <c r="BG130" s="152">
        <f>IF(N130="zákl. prenesená",J130,0)</f>
        <v>0</v>
      </c>
      <c r="BH130" s="152">
        <f>IF(N130="zníž. prenesená",J130,0)</f>
        <v>0</v>
      </c>
      <c r="BI130" s="152">
        <f>IF(N130="nulová",J130,0)</f>
        <v>0</v>
      </c>
      <c r="BJ130" s="15" t="s">
        <v>106</v>
      </c>
      <c r="BK130" s="153">
        <f>ROUND(I130*H130,3)</f>
        <v>53.84</v>
      </c>
      <c r="BL130" s="15" t="s">
        <v>114</v>
      </c>
      <c r="BM130" s="151" t="s">
        <v>144</v>
      </c>
    </row>
    <row r="131" spans="1:65" s="12" customFormat="1" ht="22.9" customHeight="1">
      <c r="B131" s="128"/>
      <c r="D131" s="129" t="s">
        <v>70</v>
      </c>
      <c r="E131" s="138" t="s">
        <v>145</v>
      </c>
      <c r="F131" s="138" t="s">
        <v>146</v>
      </c>
      <c r="J131" s="139">
        <f>BK131</f>
        <v>1337.13</v>
      </c>
      <c r="L131" s="128"/>
      <c r="M131" s="132"/>
      <c r="N131" s="133"/>
      <c r="O131" s="133"/>
      <c r="P131" s="134">
        <f>SUM(P132:P134)</f>
        <v>86.667000000000002</v>
      </c>
      <c r="Q131" s="133"/>
      <c r="R131" s="134">
        <f>SUM(R132:R134)</f>
        <v>3.0800000000000001E-2</v>
      </c>
      <c r="S131" s="133"/>
      <c r="T131" s="135">
        <f>SUM(T132:T134)</f>
        <v>0</v>
      </c>
      <c r="AR131" s="129" t="s">
        <v>106</v>
      </c>
      <c r="AT131" s="136" t="s">
        <v>70</v>
      </c>
      <c r="AU131" s="136" t="s">
        <v>76</v>
      </c>
      <c r="AY131" s="129" t="s">
        <v>107</v>
      </c>
      <c r="BK131" s="137">
        <f>SUM(BK132:BK134)</f>
        <v>1337.13</v>
      </c>
    </row>
    <row r="132" spans="1:65" s="2" customFormat="1" ht="16.5" customHeight="1">
      <c r="A132" s="27"/>
      <c r="B132" s="140"/>
      <c r="C132" s="141" t="s">
        <v>147</v>
      </c>
      <c r="D132" s="141" t="s">
        <v>110</v>
      </c>
      <c r="E132" s="142" t="s">
        <v>148</v>
      </c>
      <c r="F132" s="143" t="s">
        <v>149</v>
      </c>
      <c r="G132" s="144" t="s">
        <v>113</v>
      </c>
      <c r="H132" s="145">
        <v>280</v>
      </c>
      <c r="I132" s="145">
        <v>3.3439999999999999</v>
      </c>
      <c r="J132" s="145">
        <f>ROUND(I132*H132,3)</f>
        <v>936.32</v>
      </c>
      <c r="K132" s="146"/>
      <c r="L132" s="28"/>
      <c r="M132" s="147" t="s">
        <v>1</v>
      </c>
      <c r="N132" s="148" t="s">
        <v>37</v>
      </c>
      <c r="O132" s="149">
        <v>0.19520000000000001</v>
      </c>
      <c r="P132" s="149">
        <f>O132*H132</f>
        <v>54.656000000000006</v>
      </c>
      <c r="Q132" s="149">
        <v>1.1E-4</v>
      </c>
      <c r="R132" s="149">
        <f>Q132*H132</f>
        <v>3.0800000000000001E-2</v>
      </c>
      <c r="S132" s="149">
        <v>0</v>
      </c>
      <c r="T132" s="150">
        <f>S132*H132</f>
        <v>0</v>
      </c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R132" s="151" t="s">
        <v>114</v>
      </c>
      <c r="AT132" s="151" t="s">
        <v>110</v>
      </c>
      <c r="AU132" s="151" t="s">
        <v>106</v>
      </c>
      <c r="AY132" s="15" t="s">
        <v>107</v>
      </c>
      <c r="BE132" s="152">
        <f>IF(N132="základná",J132,0)</f>
        <v>0</v>
      </c>
      <c r="BF132" s="152">
        <f>IF(N132="znížená",J132,0)</f>
        <v>936.32</v>
      </c>
      <c r="BG132" s="152">
        <f>IF(N132="zákl. prenesená",J132,0)</f>
        <v>0</v>
      </c>
      <c r="BH132" s="152">
        <f>IF(N132="zníž. prenesená",J132,0)</f>
        <v>0</v>
      </c>
      <c r="BI132" s="152">
        <f>IF(N132="nulová",J132,0)</f>
        <v>0</v>
      </c>
      <c r="BJ132" s="15" t="s">
        <v>106</v>
      </c>
      <c r="BK132" s="153">
        <f>ROUND(I132*H132,3)</f>
        <v>936.32</v>
      </c>
      <c r="BL132" s="15" t="s">
        <v>114</v>
      </c>
      <c r="BM132" s="151" t="s">
        <v>150</v>
      </c>
    </row>
    <row r="133" spans="1:65" s="2" customFormat="1" ht="24" customHeight="1">
      <c r="A133" s="27"/>
      <c r="B133" s="140"/>
      <c r="C133" s="141" t="s">
        <v>151</v>
      </c>
      <c r="D133" s="141" t="s">
        <v>110</v>
      </c>
      <c r="E133" s="142" t="s">
        <v>152</v>
      </c>
      <c r="F133" s="143" t="s">
        <v>153</v>
      </c>
      <c r="G133" s="144" t="s">
        <v>126</v>
      </c>
      <c r="H133" s="145">
        <v>269</v>
      </c>
      <c r="I133" s="145">
        <v>0.48799999999999999</v>
      </c>
      <c r="J133" s="145">
        <f>ROUND(I133*H133,3)</f>
        <v>131.27199999999999</v>
      </c>
      <c r="K133" s="146"/>
      <c r="L133" s="28"/>
      <c r="M133" s="147" t="s">
        <v>1</v>
      </c>
      <c r="N133" s="148" t="s">
        <v>37</v>
      </c>
      <c r="O133" s="149">
        <v>3.9E-2</v>
      </c>
      <c r="P133" s="149">
        <f>O133*H133</f>
        <v>10.491</v>
      </c>
      <c r="Q133" s="149">
        <v>0</v>
      </c>
      <c r="R133" s="149">
        <f>Q133*H133</f>
        <v>0</v>
      </c>
      <c r="S133" s="149">
        <v>0</v>
      </c>
      <c r="T133" s="150">
        <f>S133*H133</f>
        <v>0</v>
      </c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R133" s="151" t="s">
        <v>114</v>
      </c>
      <c r="AT133" s="151" t="s">
        <v>110</v>
      </c>
      <c r="AU133" s="151" t="s">
        <v>106</v>
      </c>
      <c r="AY133" s="15" t="s">
        <v>107</v>
      </c>
      <c r="BE133" s="152">
        <f>IF(N133="základná",J133,0)</f>
        <v>0</v>
      </c>
      <c r="BF133" s="152">
        <f>IF(N133="znížená",J133,0)</f>
        <v>131.27199999999999</v>
      </c>
      <c r="BG133" s="152">
        <f>IF(N133="zákl. prenesená",J133,0)</f>
        <v>0</v>
      </c>
      <c r="BH133" s="152">
        <f>IF(N133="zníž. prenesená",J133,0)</f>
        <v>0</v>
      </c>
      <c r="BI133" s="152">
        <f>IF(N133="nulová",J133,0)</f>
        <v>0</v>
      </c>
      <c r="BJ133" s="15" t="s">
        <v>106</v>
      </c>
      <c r="BK133" s="153">
        <f>ROUND(I133*H133,3)</f>
        <v>131.27199999999999</v>
      </c>
      <c r="BL133" s="15" t="s">
        <v>114</v>
      </c>
      <c r="BM133" s="151" t="s">
        <v>154</v>
      </c>
    </row>
    <row r="134" spans="1:65" s="2" customFormat="1" ht="16.5" customHeight="1">
      <c r="A134" s="27"/>
      <c r="B134" s="140"/>
      <c r="C134" s="141" t="s">
        <v>155</v>
      </c>
      <c r="D134" s="141" t="s">
        <v>110</v>
      </c>
      <c r="E134" s="142" t="s">
        <v>156</v>
      </c>
      <c r="F134" s="143" t="s">
        <v>157</v>
      </c>
      <c r="G134" s="144" t="s">
        <v>126</v>
      </c>
      <c r="H134" s="145">
        <v>269</v>
      </c>
      <c r="I134" s="145">
        <v>1.002</v>
      </c>
      <c r="J134" s="145">
        <f>ROUND(I134*H134,3)</f>
        <v>269.53800000000001</v>
      </c>
      <c r="K134" s="146"/>
      <c r="L134" s="28"/>
      <c r="M134" s="147" t="s">
        <v>1</v>
      </c>
      <c r="N134" s="148" t="s">
        <v>37</v>
      </c>
      <c r="O134" s="149">
        <v>0.08</v>
      </c>
      <c r="P134" s="149">
        <f>O134*H134</f>
        <v>21.52</v>
      </c>
      <c r="Q134" s="149">
        <v>0</v>
      </c>
      <c r="R134" s="149">
        <f>Q134*H134</f>
        <v>0</v>
      </c>
      <c r="S134" s="149">
        <v>0</v>
      </c>
      <c r="T134" s="150">
        <f>S134*H134</f>
        <v>0</v>
      </c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R134" s="151" t="s">
        <v>114</v>
      </c>
      <c r="AT134" s="151" t="s">
        <v>110</v>
      </c>
      <c r="AU134" s="151" t="s">
        <v>106</v>
      </c>
      <c r="AY134" s="15" t="s">
        <v>107</v>
      </c>
      <c r="BE134" s="152">
        <f>IF(N134="základná",J134,0)</f>
        <v>0</v>
      </c>
      <c r="BF134" s="152">
        <f>IF(N134="znížená",J134,0)</f>
        <v>269.53800000000001</v>
      </c>
      <c r="BG134" s="152">
        <f>IF(N134="zákl. prenesená",J134,0)</f>
        <v>0</v>
      </c>
      <c r="BH134" s="152">
        <f>IF(N134="zníž. prenesená",J134,0)</f>
        <v>0</v>
      </c>
      <c r="BI134" s="152">
        <f>IF(N134="nulová",J134,0)</f>
        <v>0</v>
      </c>
      <c r="BJ134" s="15" t="s">
        <v>106</v>
      </c>
      <c r="BK134" s="153">
        <f>ROUND(I134*H134,3)</f>
        <v>269.53800000000001</v>
      </c>
      <c r="BL134" s="15" t="s">
        <v>114</v>
      </c>
      <c r="BM134" s="151" t="s">
        <v>158</v>
      </c>
    </row>
    <row r="135" spans="1:65" s="12" customFormat="1" ht="22.9" customHeight="1">
      <c r="B135" s="128"/>
      <c r="D135" s="129" t="s">
        <v>70</v>
      </c>
      <c r="E135" s="138" t="s">
        <v>159</v>
      </c>
      <c r="F135" s="138" t="s">
        <v>160</v>
      </c>
      <c r="J135" s="139">
        <f>BK135</f>
        <v>1863.6320000000001</v>
      </c>
      <c r="L135" s="128"/>
      <c r="M135" s="132"/>
      <c r="N135" s="133"/>
      <c r="O135" s="133"/>
      <c r="P135" s="134">
        <f>P136</f>
        <v>94.306020000000004</v>
      </c>
      <c r="Q135" s="133"/>
      <c r="R135" s="134">
        <f>R136</f>
        <v>8.6080000000000004E-2</v>
      </c>
      <c r="S135" s="133"/>
      <c r="T135" s="135">
        <f>T136</f>
        <v>0</v>
      </c>
      <c r="AR135" s="129" t="s">
        <v>106</v>
      </c>
      <c r="AT135" s="136" t="s">
        <v>70</v>
      </c>
      <c r="AU135" s="136" t="s">
        <v>76</v>
      </c>
      <c r="AY135" s="129" t="s">
        <v>107</v>
      </c>
      <c r="BK135" s="137">
        <f>BK136</f>
        <v>1863.6320000000001</v>
      </c>
    </row>
    <row r="136" spans="1:65" s="2" customFormat="1" ht="24" customHeight="1">
      <c r="A136" s="27"/>
      <c r="B136" s="140"/>
      <c r="C136" s="141" t="s">
        <v>161</v>
      </c>
      <c r="D136" s="141" t="s">
        <v>110</v>
      </c>
      <c r="E136" s="142" t="s">
        <v>162</v>
      </c>
      <c r="F136" s="143" t="s">
        <v>163</v>
      </c>
      <c r="G136" s="144" t="s">
        <v>126</v>
      </c>
      <c r="H136" s="145">
        <v>269</v>
      </c>
      <c r="I136" s="145">
        <v>6.9279999999999999</v>
      </c>
      <c r="J136" s="145">
        <f>ROUND(I136*H136,3)</f>
        <v>1863.6320000000001</v>
      </c>
      <c r="K136" s="146"/>
      <c r="L136" s="28"/>
      <c r="M136" s="171" t="s">
        <v>1</v>
      </c>
      <c r="N136" s="172" t="s">
        <v>37</v>
      </c>
      <c r="O136" s="173">
        <v>0.35058</v>
      </c>
      <c r="P136" s="173">
        <f>O136*H136</f>
        <v>94.306020000000004</v>
      </c>
      <c r="Q136" s="173">
        <v>3.2000000000000003E-4</v>
      </c>
      <c r="R136" s="173">
        <f>Q136*H136</f>
        <v>8.6080000000000004E-2</v>
      </c>
      <c r="S136" s="173">
        <v>0</v>
      </c>
      <c r="T136" s="174">
        <f>S136*H136</f>
        <v>0</v>
      </c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R136" s="151" t="s">
        <v>114</v>
      </c>
      <c r="AT136" s="151" t="s">
        <v>110</v>
      </c>
      <c r="AU136" s="151" t="s">
        <v>106</v>
      </c>
      <c r="AY136" s="15" t="s">
        <v>107</v>
      </c>
      <c r="BE136" s="152">
        <f>IF(N136="základná",J136,0)</f>
        <v>0</v>
      </c>
      <c r="BF136" s="152">
        <f>IF(N136="znížená",J136,0)</f>
        <v>1863.6320000000001</v>
      </c>
      <c r="BG136" s="152">
        <f>IF(N136="zákl. prenesená",J136,0)</f>
        <v>0</v>
      </c>
      <c r="BH136" s="152">
        <f>IF(N136="zníž. prenesená",J136,0)</f>
        <v>0</v>
      </c>
      <c r="BI136" s="152">
        <f>IF(N136="nulová",J136,0)</f>
        <v>0</v>
      </c>
      <c r="BJ136" s="15" t="s">
        <v>106</v>
      </c>
      <c r="BK136" s="153">
        <f>ROUND(I136*H136,3)</f>
        <v>1863.6320000000001</v>
      </c>
      <c r="BL136" s="15" t="s">
        <v>114</v>
      </c>
      <c r="BM136" s="151" t="s">
        <v>164</v>
      </c>
    </row>
    <row r="137" spans="1:65" s="2" customFormat="1" ht="6.95" customHeight="1">
      <c r="A137" s="27"/>
      <c r="B137" s="42"/>
      <c r="C137" s="43"/>
      <c r="D137" s="43"/>
      <c r="E137" s="43"/>
      <c r="F137" s="43"/>
      <c r="G137" s="43"/>
      <c r="H137" s="43"/>
      <c r="I137" s="43"/>
      <c r="J137" s="43"/>
      <c r="K137" s="43"/>
      <c r="L137" s="28"/>
      <c r="M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</row>
  </sheetData>
  <autoFilter ref="C119:K136"/>
  <mergeCells count="6">
    <mergeCell ref="E112:H112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13830 - Základná škola Bu...</vt:lpstr>
      <vt:lpstr>'13830 - Základná škola Bu...'!Názvy_tlače</vt:lpstr>
      <vt:lpstr>'Rekapitulácia stavby'!Názvy_tlače</vt:lpstr>
      <vt:lpstr>'13830 - Základná škola Bu...'!Oblasť_tlače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Anna-FSPC\Anna</dc:creator>
  <cp:lastModifiedBy>Vierka</cp:lastModifiedBy>
  <cp:lastPrinted>2019-12-10T06:34:12Z</cp:lastPrinted>
  <dcterms:created xsi:type="dcterms:W3CDTF">2019-11-21T08:50:12Z</dcterms:created>
  <dcterms:modified xsi:type="dcterms:W3CDTF">2020-01-15T14:35:39Z</dcterms:modified>
</cp:coreProperties>
</file>